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28680" windowHeight="13395"/>
  </bookViews>
  <sheets>
    <sheet name="舗装厚の検討 (奄美N3)" sheetId="4" r:id="rId1"/>
    <sheet name="舗装厚の検討 (奄美N4)" sheetId="5" r:id="rId2"/>
    <sheet name="舗装厚の検討 (奄美N5)" sheetId="6" r:id="rId3"/>
    <sheet name="施工単価" sheetId="3" r:id="rId4"/>
    <sheet name="疲労破壊輪数" sheetId="2" r:id="rId5"/>
  </sheets>
  <definedNames>
    <definedName name="_xlnm.Print_Area" localSheetId="3">施工単価!$A$1:$F$41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<sst xmlns="http://schemas.openxmlformats.org/spreadsheetml/2006/main" xmlns:r="http://schemas.openxmlformats.org/officeDocument/2006/relationships" count="38" uniqueCount="38">
  <si>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上層路盤</t>
    <rPh sb="0" eb="2">
      <t>ジョウソウ</t>
    </rPh>
    <rPh sb="2" eb="4">
      <t>ロバン</t>
    </rPh>
    <phoneticPr fontId="2"/>
  </si>
  <si>
    <t>※単価は令和元年9月時点の参考単価であるため，適宜修正して使用してください。</t>
    <rPh sb="1" eb="3">
      <t>タンカ</t>
    </rPh>
    <rPh sb="4" eb="6">
      <t>レイワ</t>
    </rPh>
    <rPh sb="6" eb="7">
      <t>ガン</t>
    </rPh>
    <rPh sb="7" eb="8">
      <t>ネン</t>
    </rPh>
    <rPh sb="9" eb="10">
      <t>ガツ</t>
    </rPh>
    <rPh sb="10" eb="12">
      <t>ジテン</t>
    </rPh>
    <rPh sb="13" eb="15">
      <t>サンコウ</t>
    </rPh>
    <rPh sb="15" eb="17">
      <t>タンカ</t>
    </rPh>
    <rPh sb="23" eb="25">
      <t>テキギ</t>
    </rPh>
    <rPh sb="25" eb="27">
      <t>シュウセイ</t>
    </rPh>
    <rPh sb="29" eb="31">
      <t>シヨウ</t>
    </rPh>
    <phoneticPr fontId="15"/>
  </si>
  <si>
    <t>舗装工種</t>
    <rPh sb="0" eb="2">
      <t>ホソウ</t>
    </rPh>
    <rPh sb="2" eb="4">
      <t>コウシュ</t>
    </rPh>
    <phoneticPr fontId="2"/>
  </si>
  <si>
    <t>単価:</t>
    <rPh sb="0" eb="2">
      <t>タンカ</t>
    </rPh>
    <phoneticPr fontId="2"/>
  </si>
  <si>
    <t>舗装各層</t>
    <rPh sb="0" eb="2">
      <t>ホソウ</t>
    </rPh>
    <rPh sb="2" eb="3">
      <t>カク</t>
    </rPh>
    <rPh sb="3" eb="4">
      <t>ソウ</t>
    </rPh>
    <phoneticPr fontId="2"/>
  </si>
  <si>
    <t>下層路盤</t>
    <rPh sb="0" eb="2">
      <t>カソウ</t>
    </rPh>
    <rPh sb="2" eb="4">
      <t>ロバン</t>
    </rPh>
    <phoneticPr fontId="2"/>
  </si>
  <si>
    <t>クラッシャラン</t>
  </si>
  <si>
    <t>表層</t>
    <rPh sb="0" eb="2">
      <t>ヒョウソウ</t>
    </rPh>
    <phoneticPr fontId="2"/>
  </si>
  <si>
    <t>舗装厚
T</t>
    <rPh sb="0" eb="2">
      <t>ホソウ</t>
    </rPh>
    <rPh sb="2" eb="3">
      <t>アツ</t>
    </rPh>
    <phoneticPr fontId="2"/>
  </si>
  <si>
    <t>材料</t>
    <rPh sb="0" eb="2">
      <t>ザイリョウ</t>
    </rPh>
    <phoneticPr fontId="2"/>
  </si>
  <si>
    <t>密粒As</t>
    <rPh sb="0" eb="2">
      <t>ミツリュウ</t>
    </rPh>
    <phoneticPr fontId="2"/>
  </si>
  <si>
    <t>合計</t>
    <rPh sb="0" eb="2">
      <t>ゴウケイ</t>
    </rPh>
    <phoneticPr fontId="2"/>
  </si>
  <si>
    <t>粒調砕石</t>
    <rPh sb="0" eb="2">
      <t>リュウチョウ</t>
    </rPh>
    <rPh sb="2" eb="4">
      <t>サイセキ</t>
    </rPh>
    <phoneticPr fontId="2"/>
  </si>
  <si>
    <t>TA'</t>
  </si>
  <si>
    <t>基層</t>
    <rPh sb="0" eb="2">
      <t>キソウ</t>
    </rPh>
    <phoneticPr fontId="2"/>
  </si>
  <si>
    <t>掘削</t>
    <rPh sb="0" eb="2">
      <t>クッサク</t>
    </rPh>
    <phoneticPr fontId="2"/>
  </si>
  <si>
    <t>掘削(m3)</t>
    <rPh sb="0" eb="2">
      <t>クッサク</t>
    </rPh>
    <phoneticPr fontId="2"/>
  </si>
  <si>
    <t>施工費
(円/m2)</t>
    <rPh sb="0" eb="3">
      <t>セコウヒ</t>
    </rPh>
    <rPh sb="5" eb="6">
      <t>エン</t>
    </rPh>
    <phoneticPr fontId="2"/>
  </si>
  <si>
    <t>評価</t>
    <rPh sb="0" eb="2">
      <t>ヒョウカ</t>
    </rPh>
    <phoneticPr fontId="2"/>
  </si>
  <si>
    <t>密粒As(プライムコート)</t>
    <rPh sb="0" eb="2">
      <t>ミツリュウ</t>
    </rPh>
    <phoneticPr fontId="2"/>
  </si>
  <si>
    <t>〃　　(タックコート)</t>
  </si>
  <si>
    <t>粗粒As(プライムコート)</t>
    <rPh sb="0" eb="2">
      <t>ソリュウ</t>
    </rPh>
    <phoneticPr fontId="2"/>
  </si>
  <si>
    <t>片切掘削</t>
    <rPh sb="0" eb="1">
      <t>カタ</t>
    </rPh>
    <rPh sb="1" eb="2">
      <t>キ</t>
    </rPh>
    <rPh sb="2" eb="4">
      <t>クッサク</t>
    </rPh>
    <phoneticPr fontId="2"/>
  </si>
  <si>
    <t>工種・材料・規格</t>
    <rPh sb="0" eb="2">
      <t>コウシュ</t>
    </rPh>
    <rPh sb="3" eb="5">
      <t>ザイリョウ</t>
    </rPh>
    <rPh sb="6" eb="8">
      <t>キカク</t>
    </rPh>
    <phoneticPr fontId="2"/>
  </si>
  <si>
    <t>材料・規格</t>
    <rPh sb="0" eb="2">
      <t>ザイリョウ</t>
    </rPh>
    <rPh sb="3" eb="5">
      <t>キカク</t>
    </rPh>
    <phoneticPr fontId="2"/>
  </si>
  <si>
    <t>形状・厚さ</t>
    <rPh sb="0" eb="2">
      <t>ケイジョウ</t>
    </rPh>
    <rPh sb="3" eb="4">
      <t>アツ</t>
    </rPh>
    <phoneticPr fontId="2"/>
  </si>
  <si>
    <t>&gt;設計期間20年，信頼性90%</t>
    <rPh sb="1" eb="3">
      <t>セッケイ</t>
    </rPh>
    <rPh sb="3" eb="5">
      <t>キカン</t>
    </rPh>
    <rPh sb="7" eb="8">
      <t>ネン</t>
    </rPh>
    <rPh sb="9" eb="11">
      <t>シンライ</t>
    </rPh>
    <rPh sb="11" eb="12">
      <t>セイ</t>
    </rPh>
    <phoneticPr fontId="2"/>
  </si>
  <si>
    <t>舗装計画交通量と疲労破壊輪数</t>
    <rPh sb="0" eb="2">
      <t>ホソウ</t>
    </rPh>
    <rPh sb="2" eb="4">
      <t>ケイカク</t>
    </rPh>
    <rPh sb="4" eb="7">
      <t>コウツウリョウ</t>
    </rPh>
    <rPh sb="8" eb="10">
      <t>ヒロウ</t>
    </rPh>
    <rPh sb="10" eb="12">
      <t>ハカイ</t>
    </rPh>
    <rPh sb="12" eb="13">
      <t>リン</t>
    </rPh>
    <rPh sb="13" eb="14">
      <t>スウ</t>
    </rPh>
    <phoneticPr fontId="2"/>
  </si>
  <si>
    <t>粗粒As</t>
    <rPh sb="0" eb="1">
      <t>ソ</t>
    </rPh>
    <rPh sb="1" eb="2">
      <t>リュウ</t>
    </rPh>
    <phoneticPr fontId="2"/>
  </si>
  <si>
    <t>設計期間</t>
    <rPh sb="0" eb="2">
      <t>セッケイ</t>
    </rPh>
    <rPh sb="2" eb="4">
      <t>キカン</t>
    </rPh>
    <phoneticPr fontId="2"/>
  </si>
  <si>
    <t>奄美</t>
    <rPh sb="0" eb="2">
      <t>アマミ</t>
    </rPh>
    <phoneticPr fontId="2"/>
  </si>
  <si>
    <t>アスファルト舗装構成の比較（コーラルリーフを使用しない奄美地方）</t>
    <rPh sb="6" eb="8">
      <t>ホソウ</t>
    </rPh>
    <rPh sb="8" eb="10">
      <t>コウセイ</t>
    </rPh>
    <rPh sb="11" eb="13">
      <t>ヒカク</t>
    </rPh>
    <rPh sb="22" eb="24">
      <t>シヨウ</t>
    </rPh>
    <rPh sb="27" eb="29">
      <t>アマミ</t>
    </rPh>
    <rPh sb="29" eb="31">
      <t>チホウ</t>
    </rPh>
    <phoneticPr fontId="2"/>
  </si>
  <si>
    <t>設計
CBR</t>
    <rPh sb="0" eb="2">
      <t>セッケイ</t>
    </rPh>
    <phoneticPr fontId="2"/>
  </si>
  <si>
    <t>目標
TA</t>
    <rPh sb="0" eb="2">
      <t>モクヒョウ</t>
    </rPh>
    <phoneticPr fontId="2"/>
  </si>
  <si>
    <t>等値
換算
係数</t>
    <rPh sb="0" eb="2">
      <t>トウチ</t>
    </rPh>
    <rPh sb="3" eb="5">
      <t>カンサン</t>
    </rPh>
    <rPh sb="6" eb="8">
      <t>ケイスウ</t>
    </rPh>
    <phoneticPr fontId="2"/>
  </si>
  <si>
    <t>○</t>
  </si>
  <si>
    <t>等値
換算
係数</t>
    <rPh sb="0" eb="2">
      <t>トウチ</t>
    </rPh>
    <rPh sb="4" eb="6">
      <t>カンサン</t>
    </rPh>
    <rPh sb="7" eb="9">
      <t>ケイスウ</t>
    </rPh>
    <phoneticPr fontId="2"/>
  </si>
  <si>
    <t>施工単価(令和元年9月)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</si>
</sst>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&quot;&gt;交通区分:N&quot;0"/>
    <numFmt numFmtId="177" formatCode="&quot;&gt;疲労破壊輪数:&quot;0,000"/>
    <numFmt numFmtId="180" formatCode="&quot;CASE-&quot;0"/>
    <numFmt numFmtId="184" formatCode="&quot;N&quot;0"/>
    <numFmt numFmtId="182" formatCode="&quot;t=&quot;0&quot;cm&quot;"/>
    <numFmt numFmtId="178" formatCode="0&quot;%&quot;"/>
    <numFmt numFmtId="183" formatCode="0&quot;年&quot;"/>
    <numFmt numFmtId="179" formatCode="0.0"/>
    <numFmt numFmtId="181" formatCode="_ * #,##0.00_ ;_ * \-#,##0.00_ ;_ * &quot;-&quot;_ ;_ @_ "/>
  </numFmts>
  <fonts count="16">
    <font>
      <sz val="11"/>
      <color theme="1"/>
      <name val="Meiryo UI"/>
      <family val="3"/>
    </font>
    <font>
      <sz val="11"/>
      <color theme="1"/>
      <name val="ＭＳ Ｐゴシック"/>
      <family val="2"/>
      <scheme val="minor"/>
    </font>
    <font>
      <sz val="6"/>
      <color auto="1"/>
      <name val="Meiryo UI"/>
      <family val="3"/>
    </font>
    <font>
      <sz val="9"/>
      <color theme="1"/>
      <name val="Meiryo UI"/>
      <family val="3"/>
    </font>
    <font>
      <b/>
      <u/>
      <sz val="12"/>
      <color auto="1"/>
      <name val="Meiryo UI"/>
      <family val="3"/>
    </font>
    <font>
      <sz val="11"/>
      <color theme="1"/>
      <name val="Meiryo UI"/>
      <family val="3"/>
    </font>
    <font>
      <sz val="11"/>
      <color auto="1"/>
      <name val="Meiryo UI"/>
      <family val="3"/>
    </font>
    <font>
      <sz val="12"/>
      <color auto="1"/>
      <name val="Meiryo UI"/>
      <family val="3"/>
    </font>
    <font>
      <b/>
      <sz val="9"/>
      <color theme="1"/>
      <name val="Meiryo UI"/>
      <family val="3"/>
    </font>
    <font>
      <sz val="9"/>
      <color auto="1"/>
      <name val="Meiryo UI"/>
      <family val="3"/>
    </font>
    <font>
      <sz val="9"/>
      <color rgb="FF0000FF"/>
      <name val="Meiryo UI"/>
      <family val="3"/>
    </font>
    <font>
      <sz val="12"/>
      <color theme="1"/>
      <name val="Meiryo UI"/>
      <family val="3"/>
    </font>
    <font>
      <sz val="11"/>
      <color rgb="FF0000FF"/>
      <name val="Meiryo UI"/>
      <family val="3"/>
    </font>
    <font>
      <sz val="11"/>
      <color rgb="FFFF0000"/>
      <name val="Meiryo UI"/>
      <family val="3"/>
    </font>
    <font>
      <sz val="10"/>
      <color theme="1"/>
      <name val="Meiryo UI"/>
      <family val="3"/>
    </font>
    <font>
      <sz val="6"/>
      <color auto="1"/>
      <name val="ＭＳ 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 tint="-5.e-00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176" fontId="6" fillId="0" borderId="0" xfId="3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1" xfId="4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8" fontId="3" fillId="0" borderId="4" xfId="3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8" fontId="3" fillId="0" borderId="2" xfId="3" applyNumberFormat="1" applyFont="1" applyBorder="1" applyAlignment="1">
      <alignment horizontal="center" vertical="center"/>
    </xf>
    <xf numFmtId="178" fontId="3" fillId="0" borderId="5" xfId="3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8" fontId="3" fillId="0" borderId="3" xfId="3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177" fontId="6" fillId="0" borderId="0" xfId="4" applyNumberFormat="1" applyFont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2" fontId="3" fillId="0" borderId="6" xfId="0" applyNumberFormat="1" applyFont="1" applyBorder="1" applyAlignment="1">
      <alignment horizontal="center" vertical="center" shrinkToFit="1"/>
    </xf>
    <xf numFmtId="2" fontId="3" fillId="0" borderId="7" xfId="0" applyNumberFormat="1" applyFont="1" applyBorder="1" applyAlignment="1">
      <alignment horizontal="center" vertical="center" shrinkToFit="1"/>
    </xf>
    <xf numFmtId="2" fontId="3" fillId="0" borderId="3" xfId="0" applyNumberFormat="1" applyFont="1" applyBorder="1" applyAlignment="1">
      <alignment horizontal="center" vertical="center" shrinkToFit="1"/>
    </xf>
    <xf numFmtId="38" fontId="3" fillId="0" borderId="11" xfId="4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180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 shrinkToFit="1"/>
    </xf>
    <xf numFmtId="41" fontId="10" fillId="0" borderId="6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0" fillId="0" borderId="3" xfId="0" applyNumberFormat="1" applyFont="1" applyBorder="1">
      <alignment vertical="center"/>
    </xf>
    <xf numFmtId="181" fontId="3" fillId="0" borderId="3" xfId="0" applyNumberFormat="1" applyFont="1" applyBorder="1">
      <alignment vertical="center"/>
    </xf>
    <xf numFmtId="41" fontId="3" fillId="0" borderId="4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41" fontId="10" fillId="5" borderId="6" xfId="0" applyNumberFormat="1" applyFont="1" applyFill="1" applyBorder="1">
      <alignment vertical="center"/>
    </xf>
    <xf numFmtId="41" fontId="10" fillId="5" borderId="7" xfId="0" applyNumberFormat="1" applyFont="1" applyFill="1" applyBorder="1">
      <alignment vertical="center"/>
    </xf>
    <xf numFmtId="41" fontId="10" fillId="5" borderId="3" xfId="0" applyNumberFormat="1" applyFont="1" applyFill="1" applyBorder="1">
      <alignment vertical="center"/>
    </xf>
    <xf numFmtId="181" fontId="3" fillId="5" borderId="3" xfId="0" applyNumberFormat="1" applyFont="1" applyFill="1" applyBorder="1">
      <alignment vertical="center"/>
    </xf>
    <xf numFmtId="41" fontId="3" fillId="5" borderId="4" xfId="0" applyNumberFormat="1" applyFont="1" applyFill="1" applyBorder="1">
      <alignment vertical="center"/>
    </xf>
    <xf numFmtId="0" fontId="3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 shrinkToFit="1"/>
    </xf>
    <xf numFmtId="43" fontId="3" fillId="0" borderId="6" xfId="0" applyNumberFormat="1" applyFont="1" applyBorder="1">
      <alignment vertical="center"/>
    </xf>
    <xf numFmtId="43" fontId="3" fillId="0" borderId="7" xfId="0" applyNumberFormat="1" applyFont="1" applyBorder="1">
      <alignment vertical="center"/>
    </xf>
    <xf numFmtId="43" fontId="3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4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43" fontId="3" fillId="5" borderId="6" xfId="0" applyNumberFormat="1" applyFont="1" applyFill="1" applyBorder="1">
      <alignment vertical="center"/>
    </xf>
    <xf numFmtId="43" fontId="3" fillId="5" borderId="7" xfId="0" applyNumberFormat="1" applyFont="1" applyFill="1" applyBorder="1">
      <alignment vertical="center"/>
    </xf>
    <xf numFmtId="43" fontId="3" fillId="5" borderId="3" xfId="0" applyNumberFormat="1" applyFont="1" applyFill="1" applyBorder="1">
      <alignment vertical="center"/>
    </xf>
    <xf numFmtId="0" fontId="3" fillId="5" borderId="0" xfId="0" applyFont="1" applyFill="1" applyAlignment="1">
      <alignment horizontal="right" vertical="center"/>
    </xf>
    <xf numFmtId="43" fontId="3" fillId="5" borderId="4" xfId="0" applyNumberFormat="1" applyFont="1" applyFill="1" applyBorder="1">
      <alignment vertical="center"/>
    </xf>
    <xf numFmtId="0" fontId="3" fillId="5" borderId="10" xfId="0" applyFont="1" applyFill="1" applyBorder="1" applyAlignment="1">
      <alignment horizontal="center" vertical="center"/>
    </xf>
    <xf numFmtId="38" fontId="3" fillId="0" borderId="6" xfId="0" applyNumberFormat="1" applyFont="1" applyBorder="1">
      <alignment vertical="center"/>
    </xf>
    <xf numFmtId="38" fontId="3" fillId="0" borderId="7" xfId="4" applyFont="1" applyBorder="1">
      <alignment vertical="center"/>
    </xf>
    <xf numFmtId="38" fontId="3" fillId="0" borderId="13" xfId="4" applyFont="1" applyBorder="1">
      <alignment vertical="center"/>
    </xf>
    <xf numFmtId="0" fontId="3" fillId="0" borderId="3" xfId="0" applyFont="1" applyBorder="1">
      <alignment vertical="center"/>
    </xf>
    <xf numFmtId="38" fontId="3" fillId="0" borderId="4" xfId="4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5" borderId="6" xfId="0" applyNumberFormat="1" applyFont="1" applyFill="1" applyBorder="1">
      <alignment vertical="center"/>
    </xf>
    <xf numFmtId="38" fontId="3" fillId="5" borderId="7" xfId="4" applyFont="1" applyFill="1" applyBorder="1">
      <alignment vertical="center"/>
    </xf>
    <xf numFmtId="38" fontId="3" fillId="5" borderId="13" xfId="4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3" fillId="5" borderId="4" xfId="4" applyFont="1" applyFill="1" applyBorder="1">
      <alignment vertical="center"/>
    </xf>
    <xf numFmtId="0" fontId="3" fillId="5" borderId="12" xfId="0" applyFont="1" applyFill="1" applyBorder="1" applyAlignment="1">
      <alignment horizontal="center" vertical="center"/>
    </xf>
    <xf numFmtId="180" fontId="3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 shrinkToFit="1"/>
    </xf>
    <xf numFmtId="0" fontId="3" fillId="6" borderId="4" xfId="0" applyFont="1" applyFill="1" applyBorder="1" applyAlignment="1">
      <alignment horizontal="center" vertical="center" shrinkToFit="1"/>
    </xf>
    <xf numFmtId="41" fontId="3" fillId="5" borderId="3" xfId="0" applyNumberFormat="1" applyFont="1" applyFill="1" applyBorder="1">
      <alignment vertical="center"/>
    </xf>
    <xf numFmtId="41" fontId="3" fillId="0" borderId="3" xfId="0" applyNumberFormat="1" applyFont="1" applyBorder="1">
      <alignment vertical="center"/>
    </xf>
    <xf numFmtId="177" fontId="0" fillId="0" borderId="1" xfId="4" applyNumberFormat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177" fontId="0" fillId="0" borderId="0" xfId="4" applyNumberFormat="1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5" borderId="10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" fillId="5" borderId="12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3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>
      <alignment vertical="center"/>
    </xf>
    <xf numFmtId="182" fontId="3" fillId="7" borderId="4" xfId="0" applyNumberFormat="1" applyFont="1" applyFill="1" applyBorder="1" applyAlignment="1">
      <alignment vertical="center" shrinkToFit="1"/>
    </xf>
    <xf numFmtId="0" fontId="3" fillId="7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38" fontId="0" fillId="0" borderId="4" xfId="1" applyFont="1" applyBorder="1">
      <alignment vertical="center"/>
    </xf>
    <xf numFmtId="0" fontId="14" fillId="0" borderId="0" xfId="0" applyFont="1">
      <alignment vertical="center"/>
    </xf>
    <xf numFmtId="183" fontId="3" fillId="0" borderId="4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パーセント" xfId="3" builtinId="5"/>
    <cellStyle name="桁区切り" xfId="4" builtinId="6"/>
  </cellStyles>
  <dxfs count="24">
    <dxf>
      <font>
        <b/>
        <i val="0"/>
        <strike val="0"/>
        <color rgb="FFFF0000"/>
        <u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strike val="0"/>
        <color rgb="FFFF0000"/>
        <u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strike val="0"/>
        <color rgb="FFFF0000"/>
        <u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52"/>
  <sheetViews>
    <sheetView tabSelected="1" topLeftCell="A7" workbookViewId="0">
      <selection activeCell="N17" sqref="N17"/>
    </sheetView>
  </sheetViews>
  <sheetFormatPr defaultRowHeight="20.100000000000001" customHeight="1"/>
  <cols>
    <col min="1" max="14" width="6.77734375" style="1" customWidth="1"/>
    <col min="15" max="16384" width="8.88671875" style="1" customWidth="1"/>
  </cols>
  <sheetData>
    <row r="1" spans="1:14" ht="30" customHeight="1">
      <c r="A1" s="3" t="s">
        <v>31</v>
      </c>
      <c r="B1" s="10"/>
      <c r="C1" s="10"/>
      <c r="D1" s="21"/>
      <c r="E1" s="21"/>
      <c r="F1" s="10"/>
      <c r="G1" s="10"/>
    </row>
    <row r="2" spans="1:14" s="2" customFormat="1" ht="20.100000000000001" customHeight="1">
      <c r="A2" s="4">
        <v>3</v>
      </c>
      <c r="B2" s="4"/>
      <c r="C2" s="4"/>
      <c r="D2" s="22"/>
      <c r="E2" s="22"/>
      <c r="F2" s="22"/>
      <c r="G2" s="22"/>
    </row>
    <row r="3" spans="1:14" s="2" customFormat="1" ht="20.100000000000001" customHeight="1">
      <c r="A3" s="5" t="s">
        <v>26</v>
      </c>
      <c r="B3" s="4"/>
      <c r="C3" s="4"/>
      <c r="D3" s="23"/>
      <c r="E3" s="23"/>
      <c r="F3" s="23"/>
      <c r="G3" s="5"/>
    </row>
    <row r="4" spans="1:14" s="2" customFormat="1" ht="20.100000000000001" customHeight="1">
      <c r="A4" s="6">
        <f>LOOKUP(A2,疲労破壊輪数!C$5:G$5,疲労破壊輪数!C$7:G$7)</f>
        <v>60000</v>
      </c>
      <c r="B4" s="6"/>
      <c r="C4" s="6"/>
      <c r="D4" s="6"/>
      <c r="E4" s="6"/>
      <c r="F4" s="6"/>
      <c r="G4" s="49"/>
    </row>
    <row r="5" spans="1:14" ht="20.100000000000001" customHeight="1">
      <c r="A5" s="7" t="s">
        <v>32</v>
      </c>
      <c r="B5" s="7" t="s">
        <v>33</v>
      </c>
      <c r="C5" s="15" t="s">
        <v>4</v>
      </c>
      <c r="D5" s="24" t="s">
        <v>9</v>
      </c>
      <c r="E5" s="15" t="s">
        <v>34</v>
      </c>
      <c r="F5" s="35">
        <v>1</v>
      </c>
      <c r="G5" s="35"/>
      <c r="H5" s="35"/>
      <c r="I5" s="75">
        <v>2</v>
      </c>
      <c r="J5" s="75"/>
      <c r="K5" s="75"/>
      <c r="L5" s="35">
        <v>3</v>
      </c>
      <c r="M5" s="35"/>
      <c r="N5" s="35"/>
    </row>
    <row r="6" spans="1:14" ht="45" customHeight="1">
      <c r="A6" s="8"/>
      <c r="B6" s="8"/>
      <c r="C6" s="15"/>
      <c r="D6" s="24"/>
      <c r="E6" s="15"/>
      <c r="F6" s="36" t="s">
        <v>8</v>
      </c>
      <c r="G6" s="50" t="s">
        <v>13</v>
      </c>
      <c r="H6" s="36" t="s">
        <v>17</v>
      </c>
      <c r="I6" s="76" t="s">
        <v>8</v>
      </c>
      <c r="J6" s="77" t="s">
        <v>13</v>
      </c>
      <c r="K6" s="76" t="s">
        <v>17</v>
      </c>
      <c r="L6" s="36" t="s">
        <v>8</v>
      </c>
      <c r="M6" s="50" t="s">
        <v>13</v>
      </c>
      <c r="N6" s="36" t="s">
        <v>17</v>
      </c>
    </row>
    <row r="7" spans="1:14" ht="18" customHeight="1">
      <c r="A7" s="9">
        <v>3</v>
      </c>
      <c r="B7" s="11"/>
      <c r="C7" s="16" t="s">
        <v>7</v>
      </c>
      <c r="D7" s="25" t="s">
        <v>10</v>
      </c>
      <c r="E7" s="30">
        <v>1</v>
      </c>
      <c r="F7" s="37">
        <v>5</v>
      </c>
      <c r="G7" s="51">
        <f>ROUND(F7*$E7,2)</f>
        <v>5</v>
      </c>
      <c r="H7" s="63">
        <f>+施工単価!$E$5</f>
        <v>2448</v>
      </c>
      <c r="I7" s="43">
        <v>5</v>
      </c>
      <c r="J7" s="57">
        <f>ROUND(I7*$E7,2)</f>
        <v>5</v>
      </c>
      <c r="K7" s="69">
        <f>+施工単価!$E$5</f>
        <v>2448</v>
      </c>
      <c r="L7" s="37">
        <v>5</v>
      </c>
      <c r="M7" s="51">
        <f>ROUND(L7*$E7,2)</f>
        <v>5</v>
      </c>
      <c r="N7" s="63">
        <f>+施工単価!$E$5</f>
        <v>2448</v>
      </c>
    </row>
    <row r="8" spans="1:14" ht="18" customHeight="1">
      <c r="A8" s="9"/>
      <c r="B8" s="12"/>
      <c r="C8" s="17" t="s">
        <v>0</v>
      </c>
      <c r="D8" s="26" t="s">
        <v>12</v>
      </c>
      <c r="E8" s="31">
        <v>0.35</v>
      </c>
      <c r="F8" s="38">
        <v>10</v>
      </c>
      <c r="G8" s="52">
        <f>ROUND(F8*$E8,2)</f>
        <v>3.5</v>
      </c>
      <c r="H8" s="64">
        <f>IF(F8=0,0,LOOKUP(F8,施工単価!$D$8:$D$16,施工単価!$E$8:$E$16))</f>
        <v>704</v>
      </c>
      <c r="I8" s="44">
        <v>15</v>
      </c>
      <c r="J8" s="58">
        <f>ROUND(I8*$E8,2)</f>
        <v>5.25</v>
      </c>
      <c r="K8" s="70">
        <f>IF(I8=0,0,LOOKUP(I8,施工単価!$D$8:$D$16,施工単価!$E$8:$E$16))</f>
        <v>952</v>
      </c>
      <c r="L8" s="38">
        <v>20</v>
      </c>
      <c r="M8" s="52">
        <f>ROUND(L8*$E8,2)</f>
        <v>7</v>
      </c>
      <c r="N8" s="64">
        <f>IF(L8=0,0,LOOKUP(L8,施工単価!$D$8:$D$16,施工単価!$E$8:$E$16))</f>
        <v>1398</v>
      </c>
    </row>
    <row r="9" spans="1:14" ht="18" customHeight="1">
      <c r="A9" s="9"/>
      <c r="B9" s="12"/>
      <c r="C9" s="18" t="s">
        <v>5</v>
      </c>
      <c r="D9" s="27" t="s">
        <v>6</v>
      </c>
      <c r="E9" s="32">
        <v>0.25</v>
      </c>
      <c r="F9" s="39">
        <v>35</v>
      </c>
      <c r="G9" s="53">
        <f>ROUND(F9*$E9,2)</f>
        <v>8.75</v>
      </c>
      <c r="H9" s="65">
        <f>IF(F9=0,0,LOOKUP(F9,施工単価!$D$17:$D$40,施工単価!$E$17:$E$40))</f>
        <v>1890</v>
      </c>
      <c r="I9" s="45">
        <v>25</v>
      </c>
      <c r="J9" s="59">
        <f>ROUND(I9*$E9,2)</f>
        <v>6.25</v>
      </c>
      <c r="K9" s="71">
        <f>IF(I9=0,0,LOOKUP(I9,施工単価!$D$17:$D$40,施工単価!$E$17:$E$40))</f>
        <v>1457</v>
      </c>
      <c r="L9" s="39">
        <v>20</v>
      </c>
      <c r="M9" s="53">
        <f>ROUND(L9*$E9,2)</f>
        <v>5</v>
      </c>
      <c r="N9" s="65">
        <f>IF(L9=0,0,LOOKUP(L9,施工単価!$D$17:$D$40,施工単価!$E$17:$E$40))</f>
        <v>1053</v>
      </c>
    </row>
    <row r="10" spans="1:14" ht="18" customHeight="1">
      <c r="A10" s="9"/>
      <c r="B10" s="12"/>
      <c r="C10" s="19" t="s">
        <v>16</v>
      </c>
      <c r="D10" s="28" t="s">
        <v>3</v>
      </c>
      <c r="E10" s="33">
        <f>+施工単価!$E$41</f>
        <v>969</v>
      </c>
      <c r="F10" s="40">
        <f>+F11/100</f>
        <v>0.5</v>
      </c>
      <c r="G10" s="54" t="str">
        <f>IF(G11&lt;$B11,"NG","")</f>
        <v/>
      </c>
      <c r="H10" s="66">
        <f>ROUND($E10*F10,0)</f>
        <v>485</v>
      </c>
      <c r="I10" s="46">
        <f>+I11/100</f>
        <v>0.45</v>
      </c>
      <c r="J10" s="60" t="str">
        <f>IF(J11&lt;$B11,"NG","")</f>
        <v/>
      </c>
      <c r="K10" s="78">
        <f>ROUND($E10*I10,0)</f>
        <v>436</v>
      </c>
      <c r="L10" s="40">
        <f>+L11/100</f>
        <v>0.45</v>
      </c>
      <c r="M10" s="54" t="str">
        <f>IF(M11&lt;$B11,"NG","")</f>
        <v/>
      </c>
      <c r="N10" s="79">
        <f>ROUND($E10*L10,0)</f>
        <v>436</v>
      </c>
    </row>
    <row r="11" spans="1:14" ht="18" customHeight="1">
      <c r="A11" s="9"/>
      <c r="B11" s="13">
        <f>ROUNDUP(3.84*A$4^0.16/(A7^0.3),1)</f>
        <v>16.100000000000001</v>
      </c>
      <c r="C11" s="20" t="s">
        <v>11</v>
      </c>
      <c r="D11" s="29"/>
      <c r="E11" s="34"/>
      <c r="F11" s="41">
        <f>SUM(F7:F9)</f>
        <v>50</v>
      </c>
      <c r="G11" s="55">
        <f>SUM(G7:G9)</f>
        <v>17.25</v>
      </c>
      <c r="H11" s="67">
        <f>SUM(H7:H10)</f>
        <v>5527</v>
      </c>
      <c r="I11" s="47">
        <f>SUM(I7:I9)</f>
        <v>45</v>
      </c>
      <c r="J11" s="61">
        <f>SUM(J7:J9)</f>
        <v>16.5</v>
      </c>
      <c r="K11" s="47">
        <f>SUM(K7:K10)</f>
        <v>5293</v>
      </c>
      <c r="L11" s="41">
        <f>SUM(L7:L9)</f>
        <v>45</v>
      </c>
      <c r="M11" s="55">
        <f>SUM(M7:M9)</f>
        <v>17</v>
      </c>
      <c r="N11" s="41">
        <f>SUM(N7:N10)</f>
        <v>5335</v>
      </c>
    </row>
    <row r="12" spans="1:14" ht="18" customHeight="1">
      <c r="A12" s="9"/>
      <c r="B12" s="14"/>
      <c r="C12" s="20" t="s">
        <v>18</v>
      </c>
      <c r="D12" s="29"/>
      <c r="E12" s="34"/>
      <c r="F12" s="42" t="str">
        <f>IF(H11=MIN($H11,$K11,$N11),"○","")</f>
        <v/>
      </c>
      <c r="G12" s="56"/>
      <c r="H12" s="68"/>
      <c r="I12" s="48" t="str">
        <f>IF(K11=MIN($H11,$K11,$N11),"○","")</f>
        <v>○</v>
      </c>
      <c r="J12" s="62"/>
      <c r="K12" s="74"/>
      <c r="L12" s="42" t="str">
        <f>IF(N11=MIN($H11,$K11,$N11),"○","")</f>
        <v/>
      </c>
      <c r="M12" s="56"/>
      <c r="N12" s="68"/>
    </row>
    <row r="13" spans="1:14" ht="18" customHeight="1">
      <c r="A13" s="9">
        <v>4</v>
      </c>
      <c r="B13" s="11"/>
      <c r="C13" s="16" t="s">
        <v>7</v>
      </c>
      <c r="D13" s="25" t="s">
        <v>10</v>
      </c>
      <c r="E13" s="30">
        <v>1</v>
      </c>
      <c r="F13" s="37">
        <v>5</v>
      </c>
      <c r="G13" s="51">
        <f>ROUND(F13*$E13,2)</f>
        <v>5</v>
      </c>
      <c r="H13" s="63">
        <f>+施工単価!$E$5</f>
        <v>2448</v>
      </c>
      <c r="I13" s="43">
        <v>5</v>
      </c>
      <c r="J13" s="57">
        <f>ROUND(I13*$E13,2)</f>
        <v>5</v>
      </c>
      <c r="K13" s="69">
        <f>+施工単価!$E$5</f>
        <v>2448</v>
      </c>
    </row>
    <row r="14" spans="1:14" ht="18" customHeight="1">
      <c r="A14" s="9"/>
      <c r="B14" s="12"/>
      <c r="C14" s="17" t="s">
        <v>0</v>
      </c>
      <c r="D14" s="26" t="s">
        <v>12</v>
      </c>
      <c r="E14" s="31">
        <v>0.35</v>
      </c>
      <c r="F14" s="38">
        <v>10</v>
      </c>
      <c r="G14" s="52">
        <f>ROUND(F14*$E14,2)</f>
        <v>3.5</v>
      </c>
      <c r="H14" s="64">
        <f>IF(F14=0,0,LOOKUP(F14,施工単価!$D$8:$D$16,施工単価!$E$8:$E$16))</f>
        <v>704</v>
      </c>
      <c r="I14" s="44">
        <v>15</v>
      </c>
      <c r="J14" s="58">
        <f>ROUND(I14*$E14,2)</f>
        <v>5.25</v>
      </c>
      <c r="K14" s="70">
        <f>IF(I14=0,0,LOOKUP(I14,施工単価!$D$8:$D$16,施工単価!$E$8:$E$16))</f>
        <v>952</v>
      </c>
    </row>
    <row r="15" spans="1:14" ht="18" customHeight="1">
      <c r="A15" s="9"/>
      <c r="B15" s="12"/>
      <c r="C15" s="18" t="s">
        <v>5</v>
      </c>
      <c r="D15" s="27" t="s">
        <v>6</v>
      </c>
      <c r="E15" s="32">
        <v>0.25</v>
      </c>
      <c r="F15" s="39">
        <v>30</v>
      </c>
      <c r="G15" s="53">
        <f>ROUND(F15*$E15,2)</f>
        <v>7.5</v>
      </c>
      <c r="H15" s="65">
        <f>IF(F15=0,0,LOOKUP(F15,施工単価!$D$17:$D$40,施工単価!$E$17:$E$40))</f>
        <v>1674</v>
      </c>
      <c r="I15" s="45">
        <v>20</v>
      </c>
      <c r="J15" s="59">
        <f>ROUND(I15*$E15,2)</f>
        <v>5</v>
      </c>
      <c r="K15" s="71">
        <f>IF(I15=0,0,LOOKUP(I15,施工単価!$D$17:$D$40,施工単価!$E$17:$E$40))</f>
        <v>1053</v>
      </c>
    </row>
    <row r="16" spans="1:14" ht="18" customHeight="1">
      <c r="A16" s="9"/>
      <c r="B16" s="12"/>
      <c r="C16" s="19" t="s">
        <v>16</v>
      </c>
      <c r="D16" s="28" t="s">
        <v>3</v>
      </c>
      <c r="E16" s="33">
        <f>+施工単価!$E$41</f>
        <v>969</v>
      </c>
      <c r="F16" s="40">
        <f>+F17/100</f>
        <v>0.45</v>
      </c>
      <c r="G16" s="54" t="str">
        <f>IF(G17&lt;$B17,"NG","")</f>
        <v/>
      </c>
      <c r="H16" s="66">
        <f>ROUND($E16*F16,0)</f>
        <v>436</v>
      </c>
      <c r="I16" s="46">
        <f>+I17/100</f>
        <v>0.4</v>
      </c>
      <c r="J16" s="60" t="str">
        <f>IF(J17&lt;$B17,"NG","")</f>
        <v/>
      </c>
      <c r="K16" s="78">
        <f>ROUND($E16*I16,0)</f>
        <v>388</v>
      </c>
    </row>
    <row r="17" spans="1:11" ht="18" customHeight="1">
      <c r="A17" s="9"/>
      <c r="B17" s="13">
        <f>ROUNDUP(3.84*A$4^0.16/(A13^0.3),1)</f>
        <v>14.8</v>
      </c>
      <c r="C17" s="20" t="s">
        <v>11</v>
      </c>
      <c r="D17" s="29"/>
      <c r="E17" s="34"/>
      <c r="F17" s="41">
        <f>SUM(F13:F15)</f>
        <v>45</v>
      </c>
      <c r="G17" s="55">
        <f>SUM(G13:G15)</f>
        <v>16</v>
      </c>
      <c r="H17" s="67">
        <f>SUM(H13:H16)</f>
        <v>5262</v>
      </c>
      <c r="I17" s="47">
        <f>SUM(I13:I15)</f>
        <v>40</v>
      </c>
      <c r="J17" s="61">
        <f>SUM(J13:J15)</f>
        <v>15.25</v>
      </c>
      <c r="K17" s="47">
        <f>SUM(K13:K16)</f>
        <v>4841</v>
      </c>
    </row>
    <row r="18" spans="1:11" ht="18" customHeight="1">
      <c r="A18" s="9"/>
      <c r="B18" s="14"/>
      <c r="C18" s="20" t="s">
        <v>18</v>
      </c>
      <c r="D18" s="29"/>
      <c r="E18" s="34"/>
      <c r="F18" s="42" t="str">
        <f>IF(H17=MIN($H17,$K17),"○","")</f>
        <v/>
      </c>
      <c r="G18" s="56"/>
      <c r="H18" s="68"/>
      <c r="I18" s="48" t="str">
        <f>IF(K17=MIN($H17,$K17),"○","")</f>
        <v>○</v>
      </c>
      <c r="J18" s="62"/>
      <c r="K18" s="74"/>
    </row>
    <row r="19" spans="1:11" ht="18" customHeight="1">
      <c r="A19" s="9">
        <v>6</v>
      </c>
      <c r="B19" s="11"/>
      <c r="C19" s="16" t="s">
        <v>7</v>
      </c>
      <c r="D19" s="25" t="s">
        <v>10</v>
      </c>
      <c r="E19" s="30">
        <v>1</v>
      </c>
      <c r="F19" s="43">
        <v>5</v>
      </c>
      <c r="G19" s="57">
        <f>ROUND(F19*$E19,2)</f>
        <v>5</v>
      </c>
      <c r="H19" s="69">
        <f>+施工単価!$E$5</f>
        <v>2448</v>
      </c>
      <c r="I19" s="37">
        <v>5</v>
      </c>
      <c r="J19" s="51">
        <f>ROUND(I19*$E19,2)</f>
        <v>5</v>
      </c>
      <c r="K19" s="63">
        <f>+施工単価!$E$5</f>
        <v>2448</v>
      </c>
    </row>
    <row r="20" spans="1:11" ht="18" customHeight="1">
      <c r="A20" s="9"/>
      <c r="B20" s="12"/>
      <c r="C20" s="17" t="s">
        <v>0</v>
      </c>
      <c r="D20" s="26" t="s">
        <v>12</v>
      </c>
      <c r="E20" s="31">
        <v>0.35</v>
      </c>
      <c r="F20" s="44">
        <v>10</v>
      </c>
      <c r="G20" s="58">
        <f>ROUND(F20*$E20,2)</f>
        <v>3.5</v>
      </c>
      <c r="H20" s="70">
        <f>IF(F20=0,0,LOOKUP(F20,施工単価!$D$8:$D$16,施工単価!$E$8:$E$16))</f>
        <v>704</v>
      </c>
      <c r="I20" s="38">
        <v>15</v>
      </c>
      <c r="J20" s="52">
        <f>ROUND(I20*$E20,2)</f>
        <v>5.25</v>
      </c>
      <c r="K20" s="64">
        <f>IF(I20=0,0,LOOKUP(I20,施工単価!$D$8:$D$16,施工単価!$E$8:$E$16))</f>
        <v>952</v>
      </c>
    </row>
    <row r="21" spans="1:11" ht="18" customHeight="1">
      <c r="A21" s="9"/>
      <c r="B21" s="12"/>
      <c r="C21" s="18" t="s">
        <v>5</v>
      </c>
      <c r="D21" s="27" t="s">
        <v>6</v>
      </c>
      <c r="E21" s="32">
        <v>0.25</v>
      </c>
      <c r="F21" s="45">
        <v>20</v>
      </c>
      <c r="G21" s="59">
        <f>ROUND(F21*$E21,2)</f>
        <v>5</v>
      </c>
      <c r="H21" s="71">
        <f>IF(F21=0,0,LOOKUP(F21,施工単価!$D$17:$D$40,施工単価!$E$17:$E$40))</f>
        <v>1053</v>
      </c>
      <c r="I21" s="39">
        <v>15</v>
      </c>
      <c r="J21" s="53">
        <f>ROUND(I21*$E21,2)</f>
        <v>3.75</v>
      </c>
      <c r="K21" s="65">
        <f>IF(I21=0,0,LOOKUP(I21,施工単価!$D$17:$D$40,施工単価!$E$17:$E$40))</f>
        <v>836</v>
      </c>
    </row>
    <row r="22" spans="1:11" ht="18" customHeight="1">
      <c r="A22" s="9"/>
      <c r="B22" s="12"/>
      <c r="C22" s="19" t="s">
        <v>16</v>
      </c>
      <c r="D22" s="28" t="s">
        <v>3</v>
      </c>
      <c r="E22" s="33">
        <f>+施工単価!$E$41</f>
        <v>969</v>
      </c>
      <c r="F22" s="46">
        <f>+F23/100</f>
        <v>0.35</v>
      </c>
      <c r="G22" s="60" t="str">
        <f>IF(G23&lt;$B23,"NG","")</f>
        <v/>
      </c>
      <c r="H22" s="72">
        <f>ROUND($E22*F22,0)</f>
        <v>339</v>
      </c>
      <c r="I22" s="40">
        <f>+I23/100</f>
        <v>0.35</v>
      </c>
      <c r="J22" s="54" t="str">
        <f>IF(J23&lt;$B23,"NG","")</f>
        <v/>
      </c>
      <c r="K22" s="79">
        <f>ROUND($E22*I22,0)</f>
        <v>339</v>
      </c>
    </row>
    <row r="23" spans="1:11" ht="18" customHeight="1">
      <c r="A23" s="9"/>
      <c r="B23" s="13">
        <f>ROUNDUP(3.84*A$4^0.16/(A19^0.3),1)</f>
        <v>13.1</v>
      </c>
      <c r="C23" s="20" t="s">
        <v>11</v>
      </c>
      <c r="D23" s="29"/>
      <c r="E23" s="34"/>
      <c r="F23" s="47">
        <f>SUM(F19:F21)</f>
        <v>35</v>
      </c>
      <c r="G23" s="61">
        <f>SUM(G19:G21)</f>
        <v>13.5</v>
      </c>
      <c r="H23" s="73">
        <f>SUM(H19:H22)</f>
        <v>4544</v>
      </c>
      <c r="I23" s="41">
        <f>SUM(I19:I21)</f>
        <v>35</v>
      </c>
      <c r="J23" s="55">
        <f>SUM(J19:J21)</f>
        <v>14</v>
      </c>
      <c r="K23" s="41">
        <f>SUM(K19:K22)</f>
        <v>4575</v>
      </c>
    </row>
    <row r="24" spans="1:11" ht="18" customHeight="1">
      <c r="A24" s="9"/>
      <c r="B24" s="14"/>
      <c r="C24" s="20" t="s">
        <v>18</v>
      </c>
      <c r="D24" s="29"/>
      <c r="E24" s="34"/>
      <c r="F24" s="48" t="str">
        <f>IF(H23=MIN($H23,$K23),"○","")</f>
        <v>○</v>
      </c>
      <c r="G24" s="62"/>
      <c r="H24" s="74"/>
      <c r="I24" s="42" t="str">
        <f>IF(K23=MIN($H23,$K23),"○","")</f>
        <v/>
      </c>
      <c r="J24" s="56"/>
      <c r="K24" s="68"/>
    </row>
    <row r="25" spans="1:11" ht="18" customHeight="1">
      <c r="A25" s="9">
        <v>8</v>
      </c>
      <c r="B25" s="11"/>
      <c r="C25" s="16" t="s">
        <v>7</v>
      </c>
      <c r="D25" s="25" t="s">
        <v>10</v>
      </c>
      <c r="E25" s="30">
        <v>1</v>
      </c>
      <c r="F25" s="43">
        <v>5</v>
      </c>
      <c r="G25" s="57">
        <f>ROUND(F25*$E25,2)</f>
        <v>5</v>
      </c>
      <c r="H25" s="69">
        <f>+施工単価!$E$5</f>
        <v>2448</v>
      </c>
    </row>
    <row r="26" spans="1:11" ht="18" customHeight="1">
      <c r="A26" s="9"/>
      <c r="B26" s="12"/>
      <c r="C26" s="17" t="s">
        <v>0</v>
      </c>
      <c r="D26" s="26" t="s">
        <v>12</v>
      </c>
      <c r="E26" s="31">
        <v>0.35</v>
      </c>
      <c r="F26" s="44">
        <v>10</v>
      </c>
      <c r="G26" s="58">
        <f>ROUND(F26*$E26,2)</f>
        <v>3.5</v>
      </c>
      <c r="H26" s="70">
        <f>IF(F26=0,0,LOOKUP(F26,施工単価!$D$8:$D$16,施工単価!$E$8:$E$16))</f>
        <v>704</v>
      </c>
    </row>
    <row r="27" spans="1:11" ht="18" customHeight="1">
      <c r="A27" s="9"/>
      <c r="B27" s="12"/>
      <c r="C27" s="18" t="s">
        <v>5</v>
      </c>
      <c r="D27" s="27" t="s">
        <v>6</v>
      </c>
      <c r="E27" s="32">
        <v>0.25</v>
      </c>
      <c r="F27" s="45">
        <v>15</v>
      </c>
      <c r="G27" s="59">
        <f>ROUND(F27*$E27,2)</f>
        <v>3.75</v>
      </c>
      <c r="H27" s="71">
        <f>IF(F27=0,0,LOOKUP(F27,施工単価!$D$17:$D$40,施工単価!$E$17:$E$40))</f>
        <v>836</v>
      </c>
    </row>
    <row r="28" spans="1:11" ht="18" customHeight="1">
      <c r="A28" s="9"/>
      <c r="B28" s="12"/>
      <c r="C28" s="19" t="s">
        <v>16</v>
      </c>
      <c r="D28" s="28" t="s">
        <v>3</v>
      </c>
      <c r="E28" s="33">
        <f>+施工単価!$E$41</f>
        <v>969</v>
      </c>
      <c r="F28" s="46">
        <f>+F29/100</f>
        <v>0.3</v>
      </c>
      <c r="G28" s="60" t="str">
        <f>IF(G29&lt;$B29,"NG","")</f>
        <v/>
      </c>
      <c r="H28" s="72">
        <f>ROUND($E28*F28,0)</f>
        <v>291</v>
      </c>
    </row>
    <row r="29" spans="1:11" ht="18" customHeight="1">
      <c r="A29" s="9"/>
      <c r="B29" s="13">
        <f>ROUNDUP(3.84*A$4^0.16/(A25^0.3),1)</f>
        <v>12</v>
      </c>
      <c r="C29" s="20" t="s">
        <v>11</v>
      </c>
      <c r="D29" s="29"/>
      <c r="E29" s="34"/>
      <c r="F29" s="47">
        <f>SUM(F25:F27)</f>
        <v>30</v>
      </c>
      <c r="G29" s="61">
        <f>SUM(G25:G27)</f>
        <v>12.25</v>
      </c>
      <c r="H29" s="73">
        <f>SUM(H25:H28)</f>
        <v>4279</v>
      </c>
    </row>
    <row r="30" spans="1:11" ht="18" customHeight="1">
      <c r="A30" s="9"/>
      <c r="B30" s="14"/>
      <c r="C30" s="20" t="s">
        <v>18</v>
      </c>
      <c r="D30" s="29"/>
      <c r="E30" s="34"/>
      <c r="F30" s="48" t="s">
        <v>35</v>
      </c>
      <c r="G30" s="62"/>
      <c r="H30" s="74"/>
    </row>
    <row r="31" spans="1:11" ht="18" customHeight="1">
      <c r="A31" s="9">
        <v>12</v>
      </c>
      <c r="B31" s="11"/>
      <c r="C31" s="16" t="s">
        <v>7</v>
      </c>
      <c r="D31" s="25" t="s">
        <v>10</v>
      </c>
      <c r="E31" s="30">
        <v>1</v>
      </c>
      <c r="F31" s="43">
        <v>5</v>
      </c>
      <c r="G31" s="57">
        <f>ROUND(F31*$E31,2)</f>
        <v>5</v>
      </c>
      <c r="H31" s="69">
        <f>+施工単価!$E$5</f>
        <v>2448</v>
      </c>
    </row>
    <row r="32" spans="1:11" ht="18" customHeight="1">
      <c r="A32" s="9"/>
      <c r="B32" s="12"/>
      <c r="C32" s="17" t="s">
        <v>0</v>
      </c>
      <c r="D32" s="26" t="s">
        <v>12</v>
      </c>
      <c r="E32" s="31">
        <v>0.35</v>
      </c>
      <c r="F32" s="44">
        <v>10</v>
      </c>
      <c r="G32" s="58">
        <f>ROUND(F32*$E32,2)</f>
        <v>3.5</v>
      </c>
      <c r="H32" s="70">
        <f>IF(F32=0,0,LOOKUP(F32,施工単価!$D$8:$D$16,施工単価!$E$8:$E$16))</f>
        <v>704</v>
      </c>
    </row>
    <row r="33" spans="1:8" ht="18" customHeight="1">
      <c r="A33" s="9"/>
      <c r="B33" s="12"/>
      <c r="C33" s="18" t="s">
        <v>5</v>
      </c>
      <c r="D33" s="27" t="s">
        <v>6</v>
      </c>
      <c r="E33" s="32">
        <v>0.25</v>
      </c>
      <c r="F33" s="45">
        <v>10</v>
      </c>
      <c r="G33" s="59">
        <f>ROUND(F33*$E33,2)</f>
        <v>2.5</v>
      </c>
      <c r="H33" s="71">
        <f>IF(F33=0,0,LOOKUP(F33,施工単価!$D$17:$D$40,施工単価!$E$17:$E$40))</f>
        <v>620</v>
      </c>
    </row>
    <row r="34" spans="1:8" ht="18" customHeight="1">
      <c r="A34" s="9"/>
      <c r="B34" s="12"/>
      <c r="C34" s="19" t="s">
        <v>16</v>
      </c>
      <c r="D34" s="28" t="s">
        <v>3</v>
      </c>
      <c r="E34" s="33">
        <f>+施工単価!$E$41</f>
        <v>969</v>
      </c>
      <c r="F34" s="46">
        <f>+F35/100</f>
        <v>0.25</v>
      </c>
      <c r="G34" s="60" t="str">
        <f>IF(G35&lt;$B35,"NG","")</f>
        <v/>
      </c>
      <c r="H34" s="72">
        <f>ROUND($E34*F34,0)</f>
        <v>242</v>
      </c>
    </row>
    <row r="35" spans="1:8" ht="18" customHeight="1">
      <c r="A35" s="9"/>
      <c r="B35" s="13">
        <f>ROUNDUP(3.84*A$4^0.16/(A31^0.3),1)</f>
        <v>10.6</v>
      </c>
      <c r="C35" s="20" t="s">
        <v>11</v>
      </c>
      <c r="D35" s="29"/>
      <c r="E35" s="34"/>
      <c r="F35" s="47">
        <f>SUM(F31:F33)</f>
        <v>25</v>
      </c>
      <c r="G35" s="61">
        <f>SUM(G31:G33)</f>
        <v>11</v>
      </c>
      <c r="H35" s="73">
        <f>SUM(H31:H34)</f>
        <v>4014</v>
      </c>
    </row>
    <row r="36" spans="1:8" ht="18" customHeight="1">
      <c r="A36" s="9"/>
      <c r="B36" s="14"/>
      <c r="C36" s="20" t="s">
        <v>18</v>
      </c>
      <c r="D36" s="29"/>
      <c r="E36" s="34"/>
      <c r="F36" s="48" t="s">
        <v>35</v>
      </c>
      <c r="G36" s="62"/>
      <c r="H36" s="74"/>
    </row>
    <row r="39" spans="1:8" ht="20.100000000000001" customHeight="1">
      <c r="D39" s="1" ph="1"/>
    </row>
    <row r="43" spans="1:8" ht="20.100000000000001" customHeight="1">
      <c r="D43" s="1" ph="1"/>
    </row>
    <row r="46" spans="1:8" ht="20.100000000000001" customHeight="1">
      <c r="D46" s="1" ph="1"/>
    </row>
    <row r="49" spans="4:4" ht="20.100000000000001" customHeight="1">
      <c r="D49" s="1" ph="1"/>
    </row>
    <row r="52" spans="4:4" ht="20.100000000000001" customHeight="1">
      <c r="D52" s="1" ph="1"/>
    </row>
  </sheetData>
  <mergeCells count="34">
    <mergeCell ref="A2:C2"/>
    <mergeCell ref="A4:E4"/>
    <mergeCell ref="F5:H5"/>
    <mergeCell ref="I5:K5"/>
    <mergeCell ref="L5:N5"/>
    <mergeCell ref="C11:E11"/>
    <mergeCell ref="C12:E12"/>
    <mergeCell ref="F12:H12"/>
    <mergeCell ref="I12:K12"/>
    <mergeCell ref="L12:N12"/>
    <mergeCell ref="C17:E17"/>
    <mergeCell ref="C18:E18"/>
    <mergeCell ref="F18:H18"/>
    <mergeCell ref="I18:K18"/>
    <mergeCell ref="C23:E23"/>
    <mergeCell ref="C24:E24"/>
    <mergeCell ref="F24:H24"/>
    <mergeCell ref="I24:K24"/>
    <mergeCell ref="C29:E29"/>
    <mergeCell ref="C30:E30"/>
    <mergeCell ref="F30:H30"/>
    <mergeCell ref="C35:E35"/>
    <mergeCell ref="C36:E36"/>
    <mergeCell ref="F36:H36"/>
    <mergeCell ref="A5:A6"/>
    <mergeCell ref="B5:B6"/>
    <mergeCell ref="C5:C6"/>
    <mergeCell ref="D5:D6"/>
    <mergeCell ref="E5:E6"/>
    <mergeCell ref="A7:A12"/>
    <mergeCell ref="A13:A18"/>
    <mergeCell ref="A19:A24"/>
    <mergeCell ref="A25:A30"/>
    <mergeCell ref="A31:A36"/>
  </mergeCells>
  <phoneticPr fontId="2"/>
  <conditionalFormatting sqref="G11 J11 M11">
    <cfRule type="expression" dxfId="23" priority="172">
      <formula>G11&lt;$B11</formula>
    </cfRule>
  </conditionalFormatting>
  <conditionalFormatting sqref="G17 J17">
    <cfRule type="expression" dxfId="22" priority="149">
      <formula>G17&lt;$B17</formula>
    </cfRule>
  </conditionalFormatting>
  <conditionalFormatting sqref="G23 J23">
    <cfRule type="expression" dxfId="21" priority="129">
      <formula>G23&lt;$B23</formula>
    </cfRule>
  </conditionalFormatting>
  <conditionalFormatting sqref="G29">
    <cfRule type="expression" dxfId="20" priority="117">
      <formula>G29&lt;$B29</formula>
    </cfRule>
  </conditionalFormatting>
  <conditionalFormatting sqref="G35">
    <cfRule type="expression" dxfId="19" priority="65">
      <formula>G35&lt;$B35</formula>
    </cfRule>
  </conditionalFormatting>
  <conditionalFormatting sqref="G34 G28 J22 G22 G16 J16 M10 J10 G10">
    <cfRule type="expression" dxfId="18" priority="1">
      <formula>G10="NG"</formula>
    </cfRule>
  </conditionalFormatting>
  <pageMargins left="0.78740157480314965" right="0.19685039370078741" top="0.78740157480314965" bottom="0.39370078740157483" header="0.31496062992125984" footer="0.31496062992125984"/>
  <pageSetup paperSize="8" scale="90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52"/>
  <sheetViews>
    <sheetView topLeftCell="A22" workbookViewId="0">
      <selection activeCell="H8" sqref="H8:H9"/>
    </sheetView>
  </sheetViews>
  <sheetFormatPr defaultRowHeight="20.100000000000001" customHeight="1"/>
  <cols>
    <col min="1" max="20" width="6.77734375" style="1" customWidth="1"/>
    <col min="21" max="16384" width="8.88671875" style="1" customWidth="1"/>
  </cols>
  <sheetData>
    <row r="1" spans="1:20" ht="30" customHeight="1">
      <c r="A1" s="3" t="s">
        <v>31</v>
      </c>
      <c r="B1" s="81"/>
      <c r="C1" s="81"/>
      <c r="F1" s="81"/>
      <c r="G1" s="81"/>
    </row>
    <row r="2" spans="1:20" s="2" customFormat="1" ht="20.100000000000001" customHeight="1">
      <c r="A2" s="4">
        <v>4</v>
      </c>
      <c r="B2" s="4"/>
      <c r="C2" s="4"/>
      <c r="H2" s="87"/>
    </row>
    <row r="3" spans="1:20" s="2" customFormat="1" ht="20.100000000000001" customHeight="1">
      <c r="A3" s="5" t="s">
        <v>26</v>
      </c>
      <c r="B3" s="4"/>
      <c r="C3" s="4"/>
      <c r="D3" s="82"/>
      <c r="E3" s="82"/>
      <c r="F3" s="82"/>
      <c r="G3" s="84"/>
      <c r="H3" s="87"/>
    </row>
    <row r="4" spans="1:20" s="2" customFormat="1" ht="20.100000000000001" customHeight="1">
      <c r="A4" s="80">
        <f>LOOKUP(A2,疲労破壊輪数!C$5:G$5,疲労破壊輪数!C$7:G$7)</f>
        <v>300000</v>
      </c>
      <c r="B4" s="80"/>
      <c r="C4" s="80"/>
      <c r="D4" s="80"/>
      <c r="E4" s="80"/>
      <c r="F4" s="80"/>
      <c r="G4" s="85"/>
      <c r="H4" s="87"/>
    </row>
    <row r="5" spans="1:20" ht="20.100000000000001" customHeight="1">
      <c r="A5" s="7" t="s">
        <v>32</v>
      </c>
      <c r="B5" s="7" t="s">
        <v>33</v>
      </c>
      <c r="C5" s="15" t="s">
        <v>4</v>
      </c>
      <c r="D5" s="24" t="s">
        <v>9</v>
      </c>
      <c r="E5" s="15" t="s">
        <v>34</v>
      </c>
      <c r="F5" s="35">
        <v>1</v>
      </c>
      <c r="G5" s="35"/>
      <c r="H5" s="35"/>
      <c r="I5" s="75">
        <v>2</v>
      </c>
      <c r="J5" s="75"/>
      <c r="K5" s="75"/>
      <c r="L5" s="35">
        <v>3</v>
      </c>
      <c r="M5" s="35"/>
      <c r="N5" s="35"/>
      <c r="O5" s="75">
        <v>4</v>
      </c>
      <c r="P5" s="75"/>
      <c r="Q5" s="75"/>
      <c r="R5" s="35">
        <v>5</v>
      </c>
      <c r="S5" s="35"/>
      <c r="T5" s="35"/>
    </row>
    <row r="6" spans="1:20" ht="45" customHeight="1">
      <c r="A6" s="8"/>
      <c r="B6" s="8"/>
      <c r="C6" s="15"/>
      <c r="D6" s="24"/>
      <c r="E6" s="15"/>
      <c r="F6" s="36" t="s">
        <v>8</v>
      </c>
      <c r="G6" s="50" t="s">
        <v>13</v>
      </c>
      <c r="H6" s="36" t="s">
        <v>17</v>
      </c>
      <c r="I6" s="76" t="s">
        <v>8</v>
      </c>
      <c r="J6" s="77" t="s">
        <v>13</v>
      </c>
      <c r="K6" s="76" t="s">
        <v>17</v>
      </c>
      <c r="L6" s="36" t="s">
        <v>8</v>
      </c>
      <c r="M6" s="50" t="s">
        <v>13</v>
      </c>
      <c r="N6" s="36" t="s">
        <v>17</v>
      </c>
      <c r="O6" s="76" t="s">
        <v>8</v>
      </c>
      <c r="P6" s="77" t="s">
        <v>13</v>
      </c>
      <c r="Q6" s="76" t="s">
        <v>17</v>
      </c>
      <c r="R6" s="36" t="s">
        <v>8</v>
      </c>
      <c r="S6" s="50" t="s">
        <v>13</v>
      </c>
      <c r="T6" s="36" t="s">
        <v>17</v>
      </c>
    </row>
    <row r="7" spans="1:20" ht="18" customHeight="1">
      <c r="A7" s="9">
        <v>3</v>
      </c>
      <c r="B7" s="11"/>
      <c r="C7" s="16" t="s">
        <v>7</v>
      </c>
      <c r="D7" s="25" t="s">
        <v>10</v>
      </c>
      <c r="E7" s="30">
        <v>1</v>
      </c>
      <c r="F7" s="37">
        <v>5</v>
      </c>
      <c r="G7" s="51">
        <f>ROUND(F7*$E7,2)</f>
        <v>5</v>
      </c>
      <c r="H7" s="63">
        <f>+施工単価!$E$5</f>
        <v>2448</v>
      </c>
      <c r="I7" s="37">
        <v>5</v>
      </c>
      <c r="J7" s="51">
        <f>ROUND(I7*$E7,2)</f>
        <v>5</v>
      </c>
      <c r="K7" s="63">
        <f>+施工単価!$E$5</f>
        <v>2448</v>
      </c>
      <c r="L7" s="37">
        <v>5</v>
      </c>
      <c r="M7" s="51">
        <f>ROUND(L7*$E7,2)</f>
        <v>5</v>
      </c>
      <c r="N7" s="63">
        <f>+施工単価!$E$5</f>
        <v>2448</v>
      </c>
      <c r="O7" s="43">
        <v>5</v>
      </c>
      <c r="P7" s="57">
        <f>ROUND(O7*$E7,2)</f>
        <v>5</v>
      </c>
      <c r="Q7" s="69">
        <f>+施工単価!$E$5</f>
        <v>2448</v>
      </c>
      <c r="R7" s="37">
        <v>5</v>
      </c>
      <c r="S7" s="51">
        <f>ROUND(R7*$E7,2)</f>
        <v>5</v>
      </c>
      <c r="T7" s="63">
        <f>+施工単価!$E$5</f>
        <v>2448</v>
      </c>
    </row>
    <row r="8" spans="1:20" ht="18" customHeight="1">
      <c r="A8" s="9"/>
      <c r="B8" s="12"/>
      <c r="C8" s="17" t="s">
        <v>0</v>
      </c>
      <c r="D8" s="26" t="s">
        <v>12</v>
      </c>
      <c r="E8" s="31">
        <v>0.35</v>
      </c>
      <c r="F8" s="38">
        <v>10</v>
      </c>
      <c r="G8" s="52">
        <f>ROUND(F8*$E8,2)</f>
        <v>3.5</v>
      </c>
      <c r="H8" s="64">
        <f>IF(F8=0,0,LOOKUP(F8,施工単価!$D$8:$D$16,施工単価!$E$8:$E$16))</f>
        <v>704</v>
      </c>
      <c r="I8" s="38">
        <v>15</v>
      </c>
      <c r="J8" s="52">
        <f>ROUND(I8*$E8,2)</f>
        <v>5.25</v>
      </c>
      <c r="K8" s="64">
        <f>IF(I8=0,0,LOOKUP(I8,施工単価!$D$8:$D$16,施工単価!$E$8:$E$16))</f>
        <v>952</v>
      </c>
      <c r="L8" s="38">
        <v>20</v>
      </c>
      <c r="M8" s="52">
        <f>ROUND(L8*$E8,2)</f>
        <v>7</v>
      </c>
      <c r="N8" s="64">
        <f>IF(L8=0,0,LOOKUP(L8,施工単価!$D$8:$D$16,施工単価!$E$8:$E$16))</f>
        <v>1398</v>
      </c>
      <c r="O8" s="44">
        <v>25</v>
      </c>
      <c r="P8" s="58">
        <f>ROUND(O8*$E8,2)</f>
        <v>8.75</v>
      </c>
      <c r="Q8" s="70">
        <f>IF(O8=0,0,LOOKUP(O8,施工単価!$D$8:$D$16,施工単価!$E$8:$E$16))</f>
        <v>1653</v>
      </c>
      <c r="R8" s="38">
        <v>30</v>
      </c>
      <c r="S8" s="52">
        <f>ROUND(R8*$E8,2)</f>
        <v>10.5</v>
      </c>
      <c r="T8" s="64">
        <f>IF(R8=0,0,LOOKUP(R8,施工単価!$D$8:$D$16,施工単価!$E$8:$E$16))</f>
        <v>1908</v>
      </c>
    </row>
    <row r="9" spans="1:20" ht="18" customHeight="1">
      <c r="A9" s="9"/>
      <c r="B9" s="12"/>
      <c r="C9" s="18" t="s">
        <v>5</v>
      </c>
      <c r="D9" s="27" t="s">
        <v>6</v>
      </c>
      <c r="E9" s="32">
        <v>0.25</v>
      </c>
      <c r="F9" s="39">
        <v>50</v>
      </c>
      <c r="G9" s="53">
        <f>ROUND(F9*$E9,2)</f>
        <v>12.5</v>
      </c>
      <c r="H9" s="65">
        <f>IF(F9=0,0,LOOKUP(F9,施工単価!$D$17:$D$40,施工単価!$E$17:$E$40))</f>
        <v>2725</v>
      </c>
      <c r="I9" s="39">
        <v>45</v>
      </c>
      <c r="J9" s="53">
        <f>ROUND(I9*$E9,2)</f>
        <v>11.25</v>
      </c>
      <c r="K9" s="65">
        <f>IF(I9=0,0,LOOKUP(I9,施工単価!$D$17:$D$40,施工単価!$E$17:$E$40))</f>
        <v>2509</v>
      </c>
      <c r="L9" s="39">
        <v>40</v>
      </c>
      <c r="M9" s="53">
        <f>ROUND(L9*$E9,2)</f>
        <v>10</v>
      </c>
      <c r="N9" s="65">
        <f>IF(L9=0,0,LOOKUP(L9,施工単価!$D$17:$D$40,施工単価!$E$17:$E$40))</f>
        <v>2106</v>
      </c>
      <c r="O9" s="45">
        <v>30</v>
      </c>
      <c r="P9" s="59">
        <f>ROUND(O9*$E9,2)</f>
        <v>7.5</v>
      </c>
      <c r="Q9" s="71">
        <f>IF(O9=0,0,LOOKUP(O9,施工単価!$D$17:$D$40,施工単価!$E$17:$E$40))</f>
        <v>1674</v>
      </c>
      <c r="R9" s="39">
        <v>30</v>
      </c>
      <c r="S9" s="53">
        <f>ROUND(R9*$E9,2)</f>
        <v>7.5</v>
      </c>
      <c r="T9" s="65">
        <f>IF(R9=0,0,LOOKUP(R9,施工単価!$D$17:$D$40,施工単価!$E$17:$E$40))</f>
        <v>1674</v>
      </c>
    </row>
    <row r="10" spans="1:20" ht="18" customHeight="1">
      <c r="A10" s="9"/>
      <c r="B10" s="12"/>
      <c r="C10" s="19" t="s">
        <v>16</v>
      </c>
      <c r="D10" s="28" t="s">
        <v>3</v>
      </c>
      <c r="E10" s="33">
        <f>+施工単価!$E$41</f>
        <v>969</v>
      </c>
      <c r="F10" s="40">
        <f>+F11/100</f>
        <v>0.65</v>
      </c>
      <c r="G10" s="54" t="str">
        <f>IF(G11&lt;$B11,"NG","")</f>
        <v/>
      </c>
      <c r="H10" s="66">
        <f>ROUND($E10*F10,0)</f>
        <v>630</v>
      </c>
      <c r="I10" s="40">
        <f>+I11/100</f>
        <v>0.65</v>
      </c>
      <c r="J10" s="54" t="str">
        <f>IF(J11&lt;$B11,"NG","")</f>
        <v/>
      </c>
      <c r="K10" s="79">
        <f>ROUND($E10*I10,0)</f>
        <v>630</v>
      </c>
      <c r="L10" s="40">
        <f>+L11/100</f>
        <v>0.65</v>
      </c>
      <c r="M10" s="54" t="str">
        <f>IF(M11&lt;$B11,"NG","")</f>
        <v/>
      </c>
      <c r="N10" s="79">
        <f>ROUND($E10*L10,0)</f>
        <v>630</v>
      </c>
      <c r="O10" s="46">
        <f>+O11/100</f>
        <v>0.6</v>
      </c>
      <c r="P10" s="60" t="str">
        <f>IF(P11&lt;$B11,"NG","")</f>
        <v/>
      </c>
      <c r="Q10" s="78">
        <f>ROUND($E10*O10,0)</f>
        <v>581</v>
      </c>
      <c r="R10" s="40">
        <f>+R11/100</f>
        <v>0.65</v>
      </c>
      <c r="S10" s="54" t="str">
        <f>IF(S11&lt;$B11,"NG","")</f>
        <v/>
      </c>
      <c r="T10" s="79">
        <f>ROUND($E10*R10,0)</f>
        <v>630</v>
      </c>
    </row>
    <row r="11" spans="1:20" ht="18" customHeight="1">
      <c r="A11" s="9"/>
      <c r="B11" s="13">
        <f>ROUNDUP(3.84*A$4^0.16/(A7^0.3),1)</f>
        <v>20.8</v>
      </c>
      <c r="C11" s="20" t="s">
        <v>11</v>
      </c>
      <c r="D11" s="29"/>
      <c r="E11" s="34"/>
      <c r="F11" s="41">
        <f>SUM(F7:F9)</f>
        <v>65</v>
      </c>
      <c r="G11" s="55">
        <f>SUM(G7:G9)</f>
        <v>21</v>
      </c>
      <c r="H11" s="67">
        <f>SUM(H7:H10)</f>
        <v>6507</v>
      </c>
      <c r="I11" s="41">
        <f>SUM(I7:I9)</f>
        <v>65</v>
      </c>
      <c r="J11" s="55">
        <f>SUM(J7:J9)</f>
        <v>21.5</v>
      </c>
      <c r="K11" s="41">
        <f>SUM(K7:K10)</f>
        <v>6539</v>
      </c>
      <c r="L11" s="41">
        <f>SUM(L7:L9)</f>
        <v>65</v>
      </c>
      <c r="M11" s="55">
        <f>SUM(M7:M9)</f>
        <v>22</v>
      </c>
      <c r="N11" s="41">
        <f>SUM(N7:N10)</f>
        <v>6582</v>
      </c>
      <c r="O11" s="47">
        <f>SUM(O7:O9)</f>
        <v>60</v>
      </c>
      <c r="P11" s="61">
        <f>SUM(P7:P9)</f>
        <v>21.25</v>
      </c>
      <c r="Q11" s="47">
        <f>SUM(Q7:Q10)</f>
        <v>6356</v>
      </c>
      <c r="R11" s="41">
        <f>SUM(R7:R9)</f>
        <v>65</v>
      </c>
      <c r="S11" s="55">
        <f>SUM(S7:S9)</f>
        <v>23</v>
      </c>
      <c r="T11" s="41">
        <f>SUM(T7:T10)</f>
        <v>6660</v>
      </c>
    </row>
    <row r="12" spans="1:20" ht="18" customHeight="1">
      <c r="A12" s="9"/>
      <c r="B12" s="14"/>
      <c r="C12" s="20" t="s">
        <v>18</v>
      </c>
      <c r="D12" s="29"/>
      <c r="E12" s="34"/>
      <c r="F12" s="42" t="str">
        <f>IF(H11=MIN($H11,$K11,$N11,$Q11,$T11),"○","")</f>
        <v/>
      </c>
      <c r="G12" s="56"/>
      <c r="H12" s="68"/>
      <c r="I12" s="42" t="str">
        <f>IF(K11=MIN($H11,$K11,$N11,$Q11,$T11),"○","")</f>
        <v/>
      </c>
      <c r="J12" s="56"/>
      <c r="K12" s="68"/>
      <c r="L12" s="42" t="str">
        <f>IF(N11=MIN($H11,$K11,$N11,$Q11,$T11),"○","")</f>
        <v/>
      </c>
      <c r="M12" s="56"/>
      <c r="N12" s="68"/>
      <c r="O12" s="48" t="str">
        <f>IF(Q11=MIN($H11,$K11,$N11,$Q11,$T11),"○","")</f>
        <v>○</v>
      </c>
      <c r="P12" s="62"/>
      <c r="Q12" s="74"/>
      <c r="R12" s="42" t="str">
        <f>IF(T11=MIN($H11,$K11,$N11,$Q11,$T11),"○","")</f>
        <v/>
      </c>
      <c r="S12" s="56"/>
      <c r="T12" s="68"/>
    </row>
    <row r="13" spans="1:20" ht="18" customHeight="1">
      <c r="A13" s="9">
        <v>4</v>
      </c>
      <c r="B13" s="11"/>
      <c r="C13" s="16" t="s">
        <v>7</v>
      </c>
      <c r="D13" s="25" t="s">
        <v>10</v>
      </c>
      <c r="E13" s="30">
        <v>1</v>
      </c>
      <c r="F13" s="37">
        <v>5</v>
      </c>
      <c r="G13" s="51">
        <f>ROUND(F13*$E13,2)</f>
        <v>5</v>
      </c>
      <c r="H13" s="63">
        <f>+施工単価!$E$5</f>
        <v>2448</v>
      </c>
      <c r="I13" s="37">
        <v>5</v>
      </c>
      <c r="J13" s="51">
        <f>ROUND(I13*$E13,2)</f>
        <v>5</v>
      </c>
      <c r="K13" s="63">
        <f>+施工単価!$E$5</f>
        <v>2448</v>
      </c>
      <c r="L13" s="43">
        <v>5</v>
      </c>
      <c r="M13" s="57">
        <f>ROUND(L13*$E13,2)</f>
        <v>5</v>
      </c>
      <c r="N13" s="69">
        <f>+施工単価!$E$5</f>
        <v>2448</v>
      </c>
      <c r="O13" s="37">
        <v>5</v>
      </c>
      <c r="P13" s="51">
        <f>ROUND(O13*$E13,2)</f>
        <v>5</v>
      </c>
      <c r="Q13" s="63">
        <f>+施工単価!$E$5</f>
        <v>2448</v>
      </c>
    </row>
    <row r="14" spans="1:20" ht="18" customHeight="1">
      <c r="A14" s="9"/>
      <c r="B14" s="12"/>
      <c r="C14" s="17" t="s">
        <v>0</v>
      </c>
      <c r="D14" s="26" t="s">
        <v>12</v>
      </c>
      <c r="E14" s="31">
        <v>0.35</v>
      </c>
      <c r="F14" s="38">
        <v>10</v>
      </c>
      <c r="G14" s="52">
        <f>ROUND(F14*$E14,2)</f>
        <v>3.5</v>
      </c>
      <c r="H14" s="64">
        <f>IF(F14=0,0,LOOKUP(F14,施工単価!$D$8:$D$16,施工単価!$E$8:$E$16))</f>
        <v>704</v>
      </c>
      <c r="I14" s="38">
        <v>15</v>
      </c>
      <c r="J14" s="52">
        <f>ROUND(I14*$E14,2)</f>
        <v>5.25</v>
      </c>
      <c r="K14" s="64">
        <f>IF(I14=0,0,LOOKUP(I14,施工単価!$D$8:$D$16,施工単価!$E$8:$E$16))</f>
        <v>952</v>
      </c>
      <c r="L14" s="44">
        <v>20</v>
      </c>
      <c r="M14" s="58">
        <f>ROUND(L14*$E14,2)</f>
        <v>7</v>
      </c>
      <c r="N14" s="70">
        <f>IF(L14=0,0,LOOKUP(L14,施工単価!$D$8:$D$16,施工単価!$E$8:$E$16))</f>
        <v>1398</v>
      </c>
      <c r="O14" s="38">
        <v>25</v>
      </c>
      <c r="P14" s="52">
        <f>ROUND(O14*$E14,2)</f>
        <v>8.75</v>
      </c>
      <c r="Q14" s="64">
        <f>IF(O14=0,0,LOOKUP(O14,施工単価!$D$8:$D$16,施工単価!$E$8:$E$16))</f>
        <v>1653</v>
      </c>
    </row>
    <row r="15" spans="1:20" ht="18" customHeight="1">
      <c r="A15" s="9"/>
      <c r="B15" s="12"/>
      <c r="C15" s="18" t="s">
        <v>5</v>
      </c>
      <c r="D15" s="27" t="s">
        <v>6</v>
      </c>
      <c r="E15" s="32">
        <v>0.25</v>
      </c>
      <c r="F15" s="39">
        <v>45</v>
      </c>
      <c r="G15" s="53">
        <f>ROUND(F15*$E15,2)</f>
        <v>11.25</v>
      </c>
      <c r="H15" s="65">
        <f>IF(F15=0,0,LOOKUP(F15,施工単価!$D$17:$D$40,施工単価!$E$17:$E$40))</f>
        <v>2509</v>
      </c>
      <c r="I15" s="39">
        <v>40</v>
      </c>
      <c r="J15" s="53">
        <f>ROUND(I15*$E15,2)</f>
        <v>10</v>
      </c>
      <c r="K15" s="65">
        <f>IF(I15=0,0,LOOKUP(I15,施工単価!$D$17:$D$40,施工単価!$E$17:$E$40))</f>
        <v>2106</v>
      </c>
      <c r="L15" s="45">
        <v>30</v>
      </c>
      <c r="M15" s="59">
        <f>ROUND(L15*$E15,2)</f>
        <v>7.5</v>
      </c>
      <c r="N15" s="71">
        <f>IF(L15=0,0,LOOKUP(L15,施工単価!$D$17:$D$40,施工単価!$E$17:$E$40))</f>
        <v>1674</v>
      </c>
      <c r="O15" s="39">
        <v>25</v>
      </c>
      <c r="P15" s="53">
        <f>ROUND(O15*$E15,2)</f>
        <v>6.25</v>
      </c>
      <c r="Q15" s="65">
        <f>IF(O15=0,0,LOOKUP(O15,施工単価!$D$17:$D$40,施工単価!$E$17:$E$40))</f>
        <v>1457</v>
      </c>
    </row>
    <row r="16" spans="1:20" ht="18" customHeight="1">
      <c r="A16" s="9"/>
      <c r="B16" s="12"/>
      <c r="C16" s="19" t="s">
        <v>16</v>
      </c>
      <c r="D16" s="28" t="s">
        <v>3</v>
      </c>
      <c r="E16" s="33">
        <f>+施工単価!$E$41</f>
        <v>969</v>
      </c>
      <c r="F16" s="40">
        <f>+F17/100</f>
        <v>0.6</v>
      </c>
      <c r="G16" s="54" t="str">
        <f>IF(G17&lt;$B17,"NG","")</f>
        <v/>
      </c>
      <c r="H16" s="66">
        <f>ROUND($E16*F16,0)</f>
        <v>581</v>
      </c>
      <c r="I16" s="40">
        <f>+I17/100</f>
        <v>0.6</v>
      </c>
      <c r="J16" s="54" t="str">
        <f>IF(J17&lt;$B17,"NG","")</f>
        <v/>
      </c>
      <c r="K16" s="79">
        <f>ROUND($E16*I16,0)</f>
        <v>581</v>
      </c>
      <c r="L16" s="46">
        <f>+L17/100</f>
        <v>0.55000000000000004</v>
      </c>
      <c r="M16" s="60" t="str">
        <f>IF(M17&lt;$B17,"NG","")</f>
        <v/>
      </c>
      <c r="N16" s="78">
        <f>ROUND($E16*L16,0)</f>
        <v>533</v>
      </c>
      <c r="O16" s="40">
        <f>+O17/100</f>
        <v>0.55000000000000004</v>
      </c>
      <c r="P16" s="54" t="str">
        <f>IF(P17&lt;$B17,"NG","")</f>
        <v/>
      </c>
      <c r="Q16" s="79">
        <f>ROUND($E16*O16,0)</f>
        <v>533</v>
      </c>
    </row>
    <row r="17" spans="1:17" ht="18" customHeight="1">
      <c r="A17" s="9"/>
      <c r="B17" s="13">
        <f>ROUNDUP(3.84*A$4^0.16/(A13^0.3),1)</f>
        <v>19.100000000000001</v>
      </c>
      <c r="C17" s="20" t="s">
        <v>11</v>
      </c>
      <c r="D17" s="29"/>
      <c r="E17" s="34"/>
      <c r="F17" s="41">
        <f>SUM(F13:F15)</f>
        <v>60</v>
      </c>
      <c r="G17" s="55">
        <f>SUM(G13:G15)</f>
        <v>19.75</v>
      </c>
      <c r="H17" s="67">
        <f>SUM(H13:H16)</f>
        <v>6242</v>
      </c>
      <c r="I17" s="41">
        <f>SUM(I13:I15)</f>
        <v>60</v>
      </c>
      <c r="J17" s="55">
        <f>SUM(J13:J15)</f>
        <v>20.25</v>
      </c>
      <c r="K17" s="41">
        <f>SUM(K13:K16)</f>
        <v>6087</v>
      </c>
      <c r="L17" s="47">
        <f>SUM(L13:L15)</f>
        <v>55</v>
      </c>
      <c r="M17" s="61">
        <f>SUM(M13:M15)</f>
        <v>19.5</v>
      </c>
      <c r="N17" s="47">
        <f>SUM(N13:N16)</f>
        <v>6053</v>
      </c>
      <c r="O17" s="41">
        <f>SUM(O13:O15)</f>
        <v>55</v>
      </c>
      <c r="P17" s="55">
        <f>SUM(P13:P15)</f>
        <v>20</v>
      </c>
      <c r="Q17" s="41">
        <f>SUM(Q13:Q16)</f>
        <v>6091</v>
      </c>
    </row>
    <row r="18" spans="1:17" ht="18" customHeight="1">
      <c r="A18" s="9"/>
      <c r="B18" s="14"/>
      <c r="C18" s="20" t="s">
        <v>18</v>
      </c>
      <c r="D18" s="29"/>
      <c r="E18" s="34"/>
      <c r="F18" s="20" t="str">
        <f>IF(H17=MIN($H17,$K17,$N17,$Q17),"○","")</f>
        <v/>
      </c>
      <c r="G18" s="29"/>
      <c r="H18" s="34"/>
      <c r="I18" s="20" t="str">
        <f>IF(K17=MIN($H17,$K17,$N17,$Q17),"○","")</f>
        <v/>
      </c>
      <c r="J18" s="29"/>
      <c r="K18" s="34"/>
      <c r="L18" s="83" t="str">
        <f>IF(N17=MIN($H17,$K17,$N17,$Q17),"○","")</f>
        <v>○</v>
      </c>
      <c r="M18" s="86"/>
      <c r="N18" s="88"/>
      <c r="O18" s="20" t="str">
        <f>IF(Q17=MIN($H17,$K17,$N17,$Q17),"○","")</f>
        <v/>
      </c>
      <c r="P18" s="29"/>
      <c r="Q18" s="34"/>
    </row>
    <row r="19" spans="1:17" ht="18" customHeight="1">
      <c r="A19" s="9">
        <v>6</v>
      </c>
      <c r="B19" s="11"/>
      <c r="C19" s="16" t="s">
        <v>7</v>
      </c>
      <c r="D19" s="25" t="s">
        <v>10</v>
      </c>
      <c r="E19" s="30">
        <v>1</v>
      </c>
      <c r="F19" s="37">
        <v>5</v>
      </c>
      <c r="G19" s="51">
        <f>ROUND(F19*$E19,2)</f>
        <v>5</v>
      </c>
      <c r="H19" s="63">
        <f>+施工単価!$E$5</f>
        <v>2448</v>
      </c>
      <c r="I19" s="37">
        <v>5</v>
      </c>
      <c r="J19" s="51">
        <f>ROUND(I19*$E19,2)</f>
        <v>5</v>
      </c>
      <c r="K19" s="63">
        <f>+施工単価!$E$5</f>
        <v>2448</v>
      </c>
      <c r="L19" s="43">
        <v>5</v>
      </c>
      <c r="M19" s="57">
        <f>ROUND(L19*$E19,2)</f>
        <v>5</v>
      </c>
      <c r="N19" s="69">
        <f>+施工単価!$E$5</f>
        <v>2448</v>
      </c>
    </row>
    <row r="20" spans="1:17" ht="18" customHeight="1">
      <c r="A20" s="9"/>
      <c r="B20" s="12"/>
      <c r="C20" s="17" t="s">
        <v>0</v>
      </c>
      <c r="D20" s="26" t="s">
        <v>12</v>
      </c>
      <c r="E20" s="31">
        <v>0.35</v>
      </c>
      <c r="F20" s="38">
        <v>10</v>
      </c>
      <c r="G20" s="52">
        <f>ROUND(F20*$E20,2)</f>
        <v>3.5</v>
      </c>
      <c r="H20" s="64">
        <f>IF(F20=0,0,LOOKUP(F20,施工単価!$D$8:$D$16,施工単価!$E$8:$E$16))</f>
        <v>704</v>
      </c>
      <c r="I20" s="38">
        <v>15</v>
      </c>
      <c r="J20" s="52">
        <f>ROUND(I20*$E20,2)</f>
        <v>5.25</v>
      </c>
      <c r="K20" s="64">
        <f>IF(I20=0,0,LOOKUP(I20,施工単価!$D$8:$D$16,施工単価!$E$8:$E$16))</f>
        <v>952</v>
      </c>
      <c r="L20" s="44">
        <v>20</v>
      </c>
      <c r="M20" s="58">
        <f>ROUND(L20*$E20,2)</f>
        <v>7</v>
      </c>
      <c r="N20" s="70">
        <f>IF(L20=0,0,LOOKUP(L20,施工単価!$D$8:$D$16,施工単価!$E$8:$E$16))</f>
        <v>1398</v>
      </c>
    </row>
    <row r="21" spans="1:17" ht="18" customHeight="1">
      <c r="A21" s="9"/>
      <c r="B21" s="12"/>
      <c r="C21" s="18" t="s">
        <v>5</v>
      </c>
      <c r="D21" s="27" t="s">
        <v>6</v>
      </c>
      <c r="E21" s="32">
        <v>0.25</v>
      </c>
      <c r="F21" s="39">
        <v>35</v>
      </c>
      <c r="G21" s="53">
        <f>ROUND(F21*$E21,2)</f>
        <v>8.75</v>
      </c>
      <c r="H21" s="65">
        <f>IF(F21=0,0,LOOKUP(F21,施工単価!$D$17:$D$40,施工単価!$E$17:$E$40))</f>
        <v>1890</v>
      </c>
      <c r="I21" s="39">
        <v>30</v>
      </c>
      <c r="J21" s="53">
        <f>ROUND(I21*$E21,2)</f>
        <v>7.5</v>
      </c>
      <c r="K21" s="65">
        <f>IF(I21=0,0,LOOKUP(I21,施工単価!$D$17:$D$40,施工単価!$E$17:$E$40))</f>
        <v>1674</v>
      </c>
      <c r="L21" s="45">
        <v>20</v>
      </c>
      <c r="M21" s="59">
        <f>ROUND(L21*$E21,2)</f>
        <v>5</v>
      </c>
      <c r="N21" s="71">
        <f>IF(L21=0,0,LOOKUP(L21,施工単価!$D$17:$D$40,施工単価!$E$17:$E$40))</f>
        <v>1053</v>
      </c>
    </row>
    <row r="22" spans="1:17" ht="18" customHeight="1">
      <c r="A22" s="9"/>
      <c r="B22" s="12"/>
      <c r="C22" s="19" t="s">
        <v>16</v>
      </c>
      <c r="D22" s="28" t="s">
        <v>3</v>
      </c>
      <c r="E22" s="33">
        <f>+施工単価!$E$41</f>
        <v>969</v>
      </c>
      <c r="F22" s="40">
        <f>+F23/100</f>
        <v>0.5</v>
      </c>
      <c r="G22" s="54" t="str">
        <f>IF(G23&lt;$B23,"NG","")</f>
        <v/>
      </c>
      <c r="H22" s="66">
        <f>ROUND($E22*F22,0)</f>
        <v>485</v>
      </c>
      <c r="I22" s="40">
        <f>+I23/100</f>
        <v>0.5</v>
      </c>
      <c r="J22" s="54" t="str">
        <f>IF(J23&lt;$B23,"NG","")</f>
        <v/>
      </c>
      <c r="K22" s="79">
        <f>ROUND($E22*I22,0)</f>
        <v>485</v>
      </c>
      <c r="L22" s="46">
        <f>+L23/100</f>
        <v>0.45</v>
      </c>
      <c r="M22" s="60" t="str">
        <f>IF(M23&lt;$B23,"NG","")</f>
        <v/>
      </c>
      <c r="N22" s="78">
        <f>ROUND($E22*L22,0)</f>
        <v>436</v>
      </c>
    </row>
    <row r="23" spans="1:17" ht="18" customHeight="1">
      <c r="A23" s="9"/>
      <c r="B23" s="13">
        <f>ROUNDUP(3.84*A$4^0.16/(A19^0.3),1)</f>
        <v>16.900000000000002</v>
      </c>
      <c r="C23" s="20" t="s">
        <v>11</v>
      </c>
      <c r="D23" s="29"/>
      <c r="E23" s="34"/>
      <c r="F23" s="41">
        <f>SUM(F19:F21)</f>
        <v>50</v>
      </c>
      <c r="G23" s="55">
        <f>SUM(G19:G21)</f>
        <v>17.25</v>
      </c>
      <c r="H23" s="67">
        <f>SUM(H19:H22)</f>
        <v>5527</v>
      </c>
      <c r="I23" s="41">
        <f>SUM(I19:I21)</f>
        <v>50</v>
      </c>
      <c r="J23" s="55">
        <f>SUM(J19:J21)</f>
        <v>17.75</v>
      </c>
      <c r="K23" s="41">
        <f>SUM(K19:K22)</f>
        <v>5559</v>
      </c>
      <c r="L23" s="47">
        <f>SUM(L19:L21)</f>
        <v>45</v>
      </c>
      <c r="M23" s="61">
        <f>SUM(M19:M21)</f>
        <v>17</v>
      </c>
      <c r="N23" s="47">
        <f>SUM(N19:N22)</f>
        <v>5335</v>
      </c>
    </row>
    <row r="24" spans="1:17" ht="18" customHeight="1">
      <c r="A24" s="9"/>
      <c r="B24" s="14"/>
      <c r="C24" s="20" t="s">
        <v>18</v>
      </c>
      <c r="D24" s="29"/>
      <c r="E24" s="34"/>
      <c r="F24" s="20" t="str">
        <f>IF(H23=MIN($H23,$K23,$N23),"○","")</f>
        <v/>
      </c>
      <c r="G24" s="29"/>
      <c r="H24" s="34"/>
      <c r="I24" s="20" t="str">
        <f>IF(K23=MIN($H23,$K23,$N23),"○","")</f>
        <v/>
      </c>
      <c r="J24" s="29"/>
      <c r="K24" s="34"/>
      <c r="L24" s="83" t="str">
        <f>IF(N23=MIN($H23,$K23,$N23),"○","")</f>
        <v>○</v>
      </c>
      <c r="M24" s="86"/>
      <c r="N24" s="88"/>
    </row>
    <row r="25" spans="1:17" ht="18" customHeight="1">
      <c r="A25" s="9">
        <v>8</v>
      </c>
      <c r="B25" s="11"/>
      <c r="C25" s="16" t="s">
        <v>7</v>
      </c>
      <c r="D25" s="25" t="s">
        <v>10</v>
      </c>
      <c r="E25" s="30">
        <v>1</v>
      </c>
      <c r="F25" s="43">
        <v>5</v>
      </c>
      <c r="G25" s="57">
        <f>ROUND(F25*$E25,2)</f>
        <v>5</v>
      </c>
      <c r="H25" s="69">
        <f>+施工単価!$E$5</f>
        <v>2448</v>
      </c>
      <c r="I25" s="37">
        <v>5</v>
      </c>
      <c r="J25" s="51">
        <f>ROUND(I25*$E25,2)</f>
        <v>5</v>
      </c>
      <c r="K25" s="63">
        <f>+施工単価!$E$5</f>
        <v>2448</v>
      </c>
      <c r="L25" s="37">
        <v>5</v>
      </c>
      <c r="M25" s="51">
        <f>ROUND(L25*$E25,2)</f>
        <v>5</v>
      </c>
      <c r="N25" s="63">
        <f>+施工単価!$E$5</f>
        <v>2448</v>
      </c>
    </row>
    <row r="26" spans="1:17" ht="18" customHeight="1">
      <c r="A26" s="9"/>
      <c r="B26" s="12"/>
      <c r="C26" s="17" t="s">
        <v>0</v>
      </c>
      <c r="D26" s="26" t="s">
        <v>12</v>
      </c>
      <c r="E26" s="31">
        <v>0.35</v>
      </c>
      <c r="F26" s="44">
        <v>10</v>
      </c>
      <c r="G26" s="58">
        <f>ROUND(F26*$E26,2)</f>
        <v>3.5</v>
      </c>
      <c r="H26" s="70">
        <f>IF(F26=0,0,LOOKUP(F26,施工単価!$D$8:$D$16,施工単価!$E$8:$E$16))</f>
        <v>704</v>
      </c>
      <c r="I26" s="38">
        <v>15</v>
      </c>
      <c r="J26" s="52">
        <f>ROUND(I26*$E26,2)</f>
        <v>5.25</v>
      </c>
      <c r="K26" s="64">
        <f>IF(I26=0,0,LOOKUP(I26,施工単価!$D$8:$D$16,施工単価!$E$8:$E$16))</f>
        <v>952</v>
      </c>
      <c r="L26" s="38">
        <v>20</v>
      </c>
      <c r="M26" s="52">
        <f>ROUND(L26*$E26,2)</f>
        <v>7</v>
      </c>
      <c r="N26" s="64">
        <f>IF(L26=0,0,LOOKUP(L26,施工単価!$D$8:$D$16,施工単価!$E$8:$E$16))</f>
        <v>1398</v>
      </c>
    </row>
    <row r="27" spans="1:17" ht="18" customHeight="1">
      <c r="A27" s="9"/>
      <c r="B27" s="12"/>
      <c r="C27" s="18" t="s">
        <v>5</v>
      </c>
      <c r="D27" s="27" t="s">
        <v>6</v>
      </c>
      <c r="E27" s="32">
        <v>0.25</v>
      </c>
      <c r="F27" s="45">
        <v>30</v>
      </c>
      <c r="G27" s="59">
        <f>ROUND(F27*$E27,2)</f>
        <v>7.5</v>
      </c>
      <c r="H27" s="71">
        <f>IF(F27=0,0,LOOKUP(F27,施工単価!$D$17:$D$40,施工単価!$E$17:$E$40))</f>
        <v>1674</v>
      </c>
      <c r="I27" s="39">
        <v>25</v>
      </c>
      <c r="J27" s="53">
        <f>ROUND(I27*$E27,2)</f>
        <v>6.25</v>
      </c>
      <c r="K27" s="65">
        <f>IF(I27=0,0,LOOKUP(I27,施工単価!$D$17:$D$40,施工単価!$E$17:$E$40))</f>
        <v>1457</v>
      </c>
      <c r="L27" s="39">
        <v>20</v>
      </c>
      <c r="M27" s="53">
        <f>ROUND(L27*$E27,2)</f>
        <v>5</v>
      </c>
      <c r="N27" s="65">
        <f>IF(L27=0,0,LOOKUP(L27,施工単価!$D$17:$D$40,施工単価!$E$17:$E$40))</f>
        <v>1053</v>
      </c>
    </row>
    <row r="28" spans="1:17" ht="18" customHeight="1">
      <c r="A28" s="9"/>
      <c r="B28" s="12"/>
      <c r="C28" s="19" t="s">
        <v>16</v>
      </c>
      <c r="D28" s="28" t="s">
        <v>3</v>
      </c>
      <c r="E28" s="33">
        <f>+施工単価!$E$41</f>
        <v>969</v>
      </c>
      <c r="F28" s="46">
        <f>+F29/100</f>
        <v>0.45</v>
      </c>
      <c r="G28" s="60" t="str">
        <f>IF(G29&lt;$B29,"NG","")</f>
        <v/>
      </c>
      <c r="H28" s="72">
        <f>ROUND($E28*F28,0)</f>
        <v>436</v>
      </c>
      <c r="I28" s="40">
        <f>+I29/100</f>
        <v>0.45</v>
      </c>
      <c r="J28" s="54" t="str">
        <f>IF(J29&lt;$B29,"NG","")</f>
        <v/>
      </c>
      <c r="K28" s="79">
        <f>ROUND($E28*I28,0)</f>
        <v>436</v>
      </c>
      <c r="L28" s="40">
        <f>+L29/100</f>
        <v>0.45</v>
      </c>
      <c r="M28" s="54" t="str">
        <f>IF(M29&lt;$B29,"NG","")</f>
        <v/>
      </c>
      <c r="N28" s="79">
        <f>ROUND($E28*L28,0)</f>
        <v>436</v>
      </c>
    </row>
    <row r="29" spans="1:17" ht="18" customHeight="1">
      <c r="A29" s="9"/>
      <c r="B29" s="13">
        <f>ROUNDUP(3.84*A$4^0.16/(A25^0.3),1)</f>
        <v>15.5</v>
      </c>
      <c r="C29" s="20" t="s">
        <v>11</v>
      </c>
      <c r="D29" s="29"/>
      <c r="E29" s="34"/>
      <c r="F29" s="47">
        <f>SUM(F25:F27)</f>
        <v>45</v>
      </c>
      <c r="G29" s="61">
        <f>SUM(G25:G27)</f>
        <v>16</v>
      </c>
      <c r="H29" s="73">
        <f>SUM(H25:H28)</f>
        <v>5262</v>
      </c>
      <c r="I29" s="41">
        <f>SUM(I25:I27)</f>
        <v>45</v>
      </c>
      <c r="J29" s="55">
        <f>SUM(J25:J27)</f>
        <v>16.5</v>
      </c>
      <c r="K29" s="41">
        <f>SUM(K25:K28)</f>
        <v>5293</v>
      </c>
      <c r="L29" s="41">
        <f>SUM(L25:L27)</f>
        <v>45</v>
      </c>
      <c r="M29" s="55">
        <f>SUM(M25:M27)</f>
        <v>17</v>
      </c>
      <c r="N29" s="41">
        <f>SUM(N25:N28)</f>
        <v>5335</v>
      </c>
    </row>
    <row r="30" spans="1:17" ht="18" customHeight="1">
      <c r="A30" s="9"/>
      <c r="B30" s="14"/>
      <c r="C30" s="20" t="s">
        <v>18</v>
      </c>
      <c r="D30" s="29"/>
      <c r="E30" s="34"/>
      <c r="F30" s="83" t="str">
        <f>IF(H29=MIN($H29,$K29,$N29),"○","")</f>
        <v>○</v>
      </c>
      <c r="G30" s="86"/>
      <c r="H30" s="88"/>
      <c r="I30" s="20" t="str">
        <f>IF(K29=MIN($H29,$K29,$N29),"○","")</f>
        <v/>
      </c>
      <c r="J30" s="29"/>
      <c r="K30" s="34"/>
      <c r="L30" s="20" t="str">
        <f>IF(N29=MIN($H29,$K29,$N29),"○","")</f>
        <v/>
      </c>
      <c r="M30" s="29"/>
      <c r="N30" s="34"/>
    </row>
    <row r="31" spans="1:17" ht="18" customHeight="1">
      <c r="A31" s="9">
        <v>12</v>
      </c>
      <c r="B31" s="11"/>
      <c r="C31" s="16" t="s">
        <v>7</v>
      </c>
      <c r="D31" s="25" t="s">
        <v>10</v>
      </c>
      <c r="E31" s="30">
        <v>1</v>
      </c>
      <c r="F31" s="37">
        <v>5</v>
      </c>
      <c r="G31" s="51">
        <f>ROUND(F31*$E31,2)</f>
        <v>5</v>
      </c>
      <c r="H31" s="63">
        <f>+施工単価!$E$5</f>
        <v>2448</v>
      </c>
      <c r="I31" s="43">
        <v>5</v>
      </c>
      <c r="J31" s="57">
        <f>ROUND(I31*$E31,2)</f>
        <v>5</v>
      </c>
      <c r="K31" s="69">
        <f>+施工単価!$E$5</f>
        <v>2448</v>
      </c>
    </row>
    <row r="32" spans="1:17" ht="18" customHeight="1">
      <c r="A32" s="9"/>
      <c r="B32" s="12"/>
      <c r="C32" s="17" t="s">
        <v>0</v>
      </c>
      <c r="D32" s="26" t="s">
        <v>12</v>
      </c>
      <c r="E32" s="31">
        <v>0.35</v>
      </c>
      <c r="F32" s="38">
        <v>10</v>
      </c>
      <c r="G32" s="52">
        <f>ROUND(F32*$E32,2)</f>
        <v>3.5</v>
      </c>
      <c r="H32" s="64">
        <f>IF(F32=0,0,LOOKUP(F32,施工単価!$D$8:$D$16,施工単価!$E$8:$E$16))</f>
        <v>704</v>
      </c>
      <c r="I32" s="44">
        <v>15</v>
      </c>
      <c r="J32" s="58">
        <f>ROUND(I32*$E32,2)</f>
        <v>5.25</v>
      </c>
      <c r="K32" s="70">
        <f>IF(I32=0,0,LOOKUP(I32,施工単価!$D$8:$D$16,施工単価!$E$8:$E$16))</f>
        <v>952</v>
      </c>
    </row>
    <row r="33" spans="1:11" ht="18" customHeight="1">
      <c r="A33" s="9"/>
      <c r="B33" s="12"/>
      <c r="C33" s="18" t="s">
        <v>5</v>
      </c>
      <c r="D33" s="27" t="s">
        <v>6</v>
      </c>
      <c r="E33" s="32">
        <v>0.25</v>
      </c>
      <c r="F33" s="39">
        <v>25</v>
      </c>
      <c r="G33" s="53">
        <f>ROUND(F33*$E33,2)</f>
        <v>6.25</v>
      </c>
      <c r="H33" s="65">
        <f>IF(F33=0,0,LOOKUP(F33,施工単価!$D$17:$D$40,施工単価!$E$17:$E$40))</f>
        <v>1457</v>
      </c>
      <c r="I33" s="45">
        <v>15</v>
      </c>
      <c r="J33" s="59">
        <f>ROUND(I33*$E33,2)</f>
        <v>3.75</v>
      </c>
      <c r="K33" s="71">
        <f>IF(I33=0,0,LOOKUP(I33,施工単価!$D$17:$D$40,施工単価!$E$17:$E$40))</f>
        <v>836</v>
      </c>
    </row>
    <row r="34" spans="1:11" ht="18" customHeight="1">
      <c r="A34" s="9"/>
      <c r="B34" s="12"/>
      <c r="C34" s="19" t="s">
        <v>16</v>
      </c>
      <c r="D34" s="28" t="s">
        <v>3</v>
      </c>
      <c r="E34" s="33">
        <f>+施工単価!$E$41</f>
        <v>969</v>
      </c>
      <c r="F34" s="40">
        <f>+F35/100</f>
        <v>0.4</v>
      </c>
      <c r="G34" s="54" t="str">
        <f>IF(G35&lt;$B35,"NG","")</f>
        <v/>
      </c>
      <c r="H34" s="66">
        <f>ROUND($E34*F34,0)</f>
        <v>388</v>
      </c>
      <c r="I34" s="46">
        <f>+I35/100</f>
        <v>0.35</v>
      </c>
      <c r="J34" s="60" t="str">
        <f>IF(J35&lt;$B35,"NG","")</f>
        <v/>
      </c>
      <c r="K34" s="78">
        <f>ROUND($E34*I34,0)</f>
        <v>339</v>
      </c>
    </row>
    <row r="35" spans="1:11" ht="18" customHeight="1">
      <c r="A35" s="9"/>
      <c r="B35" s="13">
        <f>ROUNDUP(3.84*A$4^0.16/(A31^0.3),1)</f>
        <v>13.8</v>
      </c>
      <c r="C35" s="20" t="s">
        <v>11</v>
      </c>
      <c r="D35" s="29"/>
      <c r="E35" s="34"/>
      <c r="F35" s="41">
        <f>SUM(F31:F33)</f>
        <v>40</v>
      </c>
      <c r="G35" s="55">
        <f>SUM(G31:G33)</f>
        <v>14.75</v>
      </c>
      <c r="H35" s="67">
        <f>SUM(H31:H34)</f>
        <v>4997</v>
      </c>
      <c r="I35" s="47">
        <f>SUM(I31:I33)</f>
        <v>35</v>
      </c>
      <c r="J35" s="61">
        <f>SUM(J31:J33)</f>
        <v>14</v>
      </c>
      <c r="K35" s="47">
        <f>SUM(K31:K34)</f>
        <v>4575</v>
      </c>
    </row>
    <row r="36" spans="1:11" ht="18" customHeight="1">
      <c r="A36" s="9"/>
      <c r="B36" s="14"/>
      <c r="C36" s="20" t="s">
        <v>18</v>
      </c>
      <c r="D36" s="29"/>
      <c r="E36" s="34"/>
      <c r="F36" s="42" t="str">
        <f>IF(H35=MIN($H35,$K35),"○","")</f>
        <v/>
      </c>
      <c r="G36" s="56"/>
      <c r="H36" s="68"/>
      <c r="I36" s="48" t="str">
        <f>IF(K35=MIN($H35,$K35),"○","")</f>
        <v>○</v>
      </c>
      <c r="J36" s="62"/>
      <c r="K36" s="74"/>
    </row>
    <row r="39" spans="1:11" ht="20.100000000000001" customHeight="1">
      <c r="D39" s="1" ph="1"/>
    </row>
    <row r="43" spans="1:11" ht="20.100000000000001" customHeight="1">
      <c r="D43" s="1" ph="1"/>
    </row>
    <row r="46" spans="1:11" ht="20.100000000000001" customHeight="1">
      <c r="D46" s="1" ph="1"/>
    </row>
    <row r="49" spans="4:4" ht="20.100000000000001" customHeight="1">
      <c r="D49" s="1" ph="1"/>
    </row>
    <row r="52" spans="4:4" ht="20.100000000000001" customHeight="1">
      <c r="D52" s="1" ph="1"/>
    </row>
  </sheetData>
  <mergeCells count="44">
    <mergeCell ref="A2:C2"/>
    <mergeCell ref="A4:E4"/>
    <mergeCell ref="F5:H5"/>
    <mergeCell ref="I5:K5"/>
    <mergeCell ref="L5:N5"/>
    <mergeCell ref="O5:Q5"/>
    <mergeCell ref="R5:T5"/>
    <mergeCell ref="C11:E11"/>
    <mergeCell ref="C12:E12"/>
    <mergeCell ref="F12:H12"/>
    <mergeCell ref="I12:K12"/>
    <mergeCell ref="L12:N12"/>
    <mergeCell ref="O12:Q12"/>
    <mergeCell ref="R12:T12"/>
    <mergeCell ref="C17:E17"/>
    <mergeCell ref="C18:E18"/>
    <mergeCell ref="F18:H18"/>
    <mergeCell ref="I18:K18"/>
    <mergeCell ref="L18:N18"/>
    <mergeCell ref="O18:Q18"/>
    <mergeCell ref="C23:E23"/>
    <mergeCell ref="C24:E24"/>
    <mergeCell ref="F24:H24"/>
    <mergeCell ref="I24:K24"/>
    <mergeCell ref="L24:N24"/>
    <mergeCell ref="C29:E29"/>
    <mergeCell ref="C30:E30"/>
    <mergeCell ref="F30:H30"/>
    <mergeCell ref="I30:K30"/>
    <mergeCell ref="L30:N30"/>
    <mergeCell ref="C35:E35"/>
    <mergeCell ref="C36:E36"/>
    <mergeCell ref="F36:H36"/>
    <mergeCell ref="I36:K36"/>
    <mergeCell ref="A5:A6"/>
    <mergeCell ref="B5:B6"/>
    <mergeCell ref="C5:C6"/>
    <mergeCell ref="D5:D6"/>
    <mergeCell ref="E5:E6"/>
    <mergeCell ref="A7:A12"/>
    <mergeCell ref="A13:A18"/>
    <mergeCell ref="A19:A24"/>
    <mergeCell ref="A25:A30"/>
    <mergeCell ref="A31:A36"/>
  </mergeCells>
  <phoneticPr fontId="2"/>
  <conditionalFormatting sqref="G11 J11 M11">
    <cfRule type="expression" dxfId="17" priority="181">
      <formula>G11&lt;$B11</formula>
    </cfRule>
  </conditionalFormatting>
  <conditionalFormatting sqref="G17 J17 M17">
    <cfRule type="expression" dxfId="16" priority="177">
      <formula>G17&lt;$B17</formula>
    </cfRule>
  </conditionalFormatting>
  <conditionalFormatting sqref="P11">
    <cfRule type="expression" dxfId="15" priority="173">
      <formula>P11&lt;$B11</formula>
    </cfRule>
  </conditionalFormatting>
  <conditionalFormatting sqref="P17">
    <cfRule type="expression" dxfId="14" priority="171">
      <formula>P17&lt;$B17</formula>
    </cfRule>
  </conditionalFormatting>
  <conditionalFormatting sqref="S11">
    <cfRule type="expression" dxfId="13" priority="169">
      <formula>S11&lt;$B11</formula>
    </cfRule>
  </conditionalFormatting>
  <conditionalFormatting sqref="G23 J23 M23">
    <cfRule type="expression" dxfId="12" priority="161">
      <formula>G23&lt;$B23</formula>
    </cfRule>
  </conditionalFormatting>
  <conditionalFormatting sqref="G29 J29 M29">
    <cfRule type="expression" dxfId="11" priority="151">
      <formula>G29&lt;$B29</formula>
    </cfRule>
  </conditionalFormatting>
  <conditionalFormatting sqref="G35 J35">
    <cfRule type="expression" dxfId="10" priority="29">
      <formula>G35&lt;$B35</formula>
    </cfRule>
  </conditionalFormatting>
  <conditionalFormatting sqref="J34 G34 G28 J28 M28 M22 J22 G22 G16 J16 M16 P16 S10 P10 M10 J10 G10">
    <cfRule type="expression" dxfId="9" priority="1">
      <formula>G10="NG"</formula>
    </cfRule>
  </conditionalFormatting>
  <pageMargins left="0.78740157480314965" right="0.19685039370078741" top="0.78740157480314965" bottom="0.39370078740157483" header="0.31496062992125984" footer="0.31496062992125984"/>
  <pageSetup paperSize="8" scale="90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41"/>
  <sheetViews>
    <sheetView topLeftCell="A28" workbookViewId="0">
      <selection activeCell="P40" sqref="P40"/>
    </sheetView>
  </sheetViews>
  <sheetFormatPr defaultRowHeight="20.100000000000001" customHeight="1"/>
  <cols>
    <col min="1" max="20" width="6.77734375" style="1" customWidth="1"/>
    <col min="21" max="16384" width="8.88671875" style="1" customWidth="1"/>
  </cols>
  <sheetData>
    <row r="1" spans="1:20" ht="30" customHeight="1">
      <c r="A1" s="3" t="s">
        <v>31</v>
      </c>
      <c r="B1" s="10"/>
      <c r="C1" s="10"/>
      <c r="D1" s="21"/>
      <c r="F1" s="81"/>
      <c r="G1" s="81"/>
    </row>
    <row r="2" spans="1:20" s="2" customFormat="1" ht="20.100000000000001" customHeight="1">
      <c r="A2" s="4">
        <v>5</v>
      </c>
      <c r="B2" s="4"/>
      <c r="C2" s="4"/>
      <c r="D2" s="22"/>
    </row>
    <row r="3" spans="1:20" s="2" customFormat="1" ht="20.100000000000001" customHeight="1">
      <c r="A3" s="5" t="s">
        <v>26</v>
      </c>
      <c r="B3" s="4"/>
      <c r="C3" s="4"/>
      <c r="D3" s="23"/>
      <c r="E3" s="82"/>
      <c r="F3" s="82"/>
      <c r="G3" s="84"/>
    </row>
    <row r="4" spans="1:20" s="2" customFormat="1" ht="20.100000000000001" customHeight="1">
      <c r="A4" s="80">
        <f>LOOKUP(A2,疲労破壊輪数!C$5:G$5,疲労破壊輪数!C$7:G$7)</f>
        <v>2000000</v>
      </c>
      <c r="B4" s="80"/>
      <c r="C4" s="80"/>
      <c r="D4" s="80"/>
      <c r="E4" s="80"/>
      <c r="F4" s="80"/>
      <c r="G4" s="85"/>
    </row>
    <row r="5" spans="1:20" ht="20.100000000000001" customHeight="1">
      <c r="A5" s="7" t="s">
        <v>32</v>
      </c>
      <c r="B5" s="7" t="s">
        <v>33</v>
      </c>
      <c r="C5" s="15" t="s">
        <v>4</v>
      </c>
      <c r="D5" s="24" t="s">
        <v>9</v>
      </c>
      <c r="E5" s="15" t="s">
        <v>36</v>
      </c>
      <c r="F5" s="35">
        <v>1</v>
      </c>
      <c r="G5" s="35"/>
      <c r="H5" s="35"/>
      <c r="I5" s="75">
        <v>2</v>
      </c>
      <c r="J5" s="75"/>
      <c r="K5" s="75"/>
      <c r="L5" s="35">
        <v>3</v>
      </c>
      <c r="M5" s="35"/>
      <c r="N5" s="35"/>
      <c r="O5" s="75">
        <v>4</v>
      </c>
      <c r="P5" s="75"/>
      <c r="Q5" s="75"/>
      <c r="R5" s="35">
        <v>5</v>
      </c>
      <c r="S5" s="35"/>
      <c r="T5" s="35"/>
    </row>
    <row r="6" spans="1:20" ht="45" customHeight="1">
      <c r="A6" s="8"/>
      <c r="B6" s="8"/>
      <c r="C6" s="15"/>
      <c r="D6" s="24"/>
      <c r="E6" s="15"/>
      <c r="F6" s="36" t="s">
        <v>8</v>
      </c>
      <c r="G6" s="50" t="s">
        <v>13</v>
      </c>
      <c r="H6" s="36" t="s">
        <v>17</v>
      </c>
      <c r="I6" s="76" t="s">
        <v>8</v>
      </c>
      <c r="J6" s="77" t="s">
        <v>13</v>
      </c>
      <c r="K6" s="76" t="s">
        <v>17</v>
      </c>
      <c r="L6" s="36" t="s">
        <v>8</v>
      </c>
      <c r="M6" s="50" t="s">
        <v>13</v>
      </c>
      <c r="N6" s="36" t="s">
        <v>17</v>
      </c>
      <c r="O6" s="76" t="s">
        <v>8</v>
      </c>
      <c r="P6" s="77" t="s">
        <v>13</v>
      </c>
      <c r="Q6" s="76" t="s">
        <v>17</v>
      </c>
      <c r="R6" s="36" t="s">
        <v>8</v>
      </c>
      <c r="S6" s="50" t="s">
        <v>13</v>
      </c>
      <c r="T6" s="36" t="s">
        <v>17</v>
      </c>
    </row>
    <row r="7" spans="1:20" ht="18" customHeight="1">
      <c r="A7" s="9">
        <v>3</v>
      </c>
      <c r="B7" s="11"/>
      <c r="C7" s="16" t="s">
        <v>7</v>
      </c>
      <c r="D7" s="25" t="s">
        <v>10</v>
      </c>
      <c r="E7" s="30">
        <v>1</v>
      </c>
      <c r="F7" s="37">
        <v>5</v>
      </c>
      <c r="G7" s="51">
        <f>ROUND(F7*$E7,2)</f>
        <v>5</v>
      </c>
      <c r="H7" s="63">
        <f>+施工単価!$E$6</f>
        <v>2355</v>
      </c>
      <c r="I7" s="37">
        <v>5</v>
      </c>
      <c r="J7" s="51">
        <f>ROUND(I7*$E7,2)</f>
        <v>5</v>
      </c>
      <c r="K7" s="63">
        <f>+施工単価!$E$6</f>
        <v>2355</v>
      </c>
      <c r="L7" s="37">
        <v>5</v>
      </c>
      <c r="M7" s="51">
        <f>ROUND(L7*$E7,2)</f>
        <v>5</v>
      </c>
      <c r="N7" s="63">
        <f>+施工単価!$E$6</f>
        <v>2355</v>
      </c>
      <c r="O7" s="43">
        <v>5</v>
      </c>
      <c r="P7" s="57">
        <f>ROUND(O7*$E7,2)</f>
        <v>5</v>
      </c>
      <c r="Q7" s="69">
        <f>+施工単価!$E$6</f>
        <v>2355</v>
      </c>
      <c r="R7" s="37">
        <v>5</v>
      </c>
      <c r="S7" s="51">
        <f>ROUND(R7*$E7,2)</f>
        <v>5</v>
      </c>
      <c r="T7" s="63">
        <f>+施工単価!$E$6</f>
        <v>2355</v>
      </c>
    </row>
    <row r="8" spans="1:20" ht="18" customHeight="1">
      <c r="A8" s="9"/>
      <c r="B8" s="12"/>
      <c r="C8" s="17" t="s">
        <v>14</v>
      </c>
      <c r="D8" s="26" t="s">
        <v>28</v>
      </c>
      <c r="E8" s="31">
        <v>1</v>
      </c>
      <c r="F8" s="38">
        <v>5</v>
      </c>
      <c r="G8" s="52">
        <f>ROUND(F8*$E8,2)</f>
        <v>5</v>
      </c>
      <c r="H8" s="64">
        <f>+施工単価!$E$7</f>
        <v>2411</v>
      </c>
      <c r="I8" s="38">
        <v>5</v>
      </c>
      <c r="J8" s="52">
        <f>ROUND(I8*$E8,2)</f>
        <v>5</v>
      </c>
      <c r="K8" s="64">
        <f>+施工単価!$E$7</f>
        <v>2411</v>
      </c>
      <c r="L8" s="38">
        <v>5</v>
      </c>
      <c r="M8" s="52">
        <f>ROUND(L8*$E8,2)</f>
        <v>5</v>
      </c>
      <c r="N8" s="64">
        <f>+施工単価!$E$7</f>
        <v>2411</v>
      </c>
      <c r="O8" s="44">
        <v>5</v>
      </c>
      <c r="P8" s="58">
        <f>ROUND(O8*$E8,2)</f>
        <v>5</v>
      </c>
      <c r="Q8" s="70">
        <f>+施工単価!$E$7</f>
        <v>2411</v>
      </c>
      <c r="R8" s="38">
        <v>5</v>
      </c>
      <c r="S8" s="52">
        <f>ROUND(R8*$E8,2)</f>
        <v>5</v>
      </c>
      <c r="T8" s="64">
        <f>+施工単価!$E$7</f>
        <v>2411</v>
      </c>
    </row>
    <row r="9" spans="1:20" ht="18" customHeight="1">
      <c r="A9" s="9"/>
      <c r="B9" s="12"/>
      <c r="C9" s="17" t="s">
        <v>0</v>
      </c>
      <c r="D9" s="26" t="s">
        <v>12</v>
      </c>
      <c r="E9" s="31">
        <v>0.35</v>
      </c>
      <c r="F9" s="38">
        <v>10</v>
      </c>
      <c r="G9" s="52">
        <f>ROUND(F9*$E9,2)</f>
        <v>3.5</v>
      </c>
      <c r="H9" s="64">
        <f>IF(F9=0,0,LOOKUP(F9,施工単価!$D$8:$D$16,施工単価!$E$8:$E$16))</f>
        <v>704</v>
      </c>
      <c r="I9" s="38">
        <v>15</v>
      </c>
      <c r="J9" s="52">
        <f>ROUND(I9*$E9,2)</f>
        <v>5.25</v>
      </c>
      <c r="K9" s="64">
        <f>IF(I9=0,0,LOOKUP(I9,施工単価!$D$8:$D$16,施工単価!$E$8:$E$16))</f>
        <v>952</v>
      </c>
      <c r="L9" s="38">
        <v>20</v>
      </c>
      <c r="M9" s="52">
        <f>ROUND(L9*$E9,2)</f>
        <v>7</v>
      </c>
      <c r="N9" s="64">
        <f>IF(L9=0,0,LOOKUP(L9,施工単価!$D$8:$D$16,施工単価!$E$8:$E$16))</f>
        <v>1398</v>
      </c>
      <c r="O9" s="44">
        <v>25</v>
      </c>
      <c r="P9" s="58">
        <f>ROUND(O9*$E9,2)</f>
        <v>8.75</v>
      </c>
      <c r="Q9" s="70">
        <f>IF(O9=0,0,LOOKUP(O9,施工単価!$D$8:$D$16,施工単価!$E$8:$E$16))</f>
        <v>1653</v>
      </c>
      <c r="R9" s="38">
        <v>30</v>
      </c>
      <c r="S9" s="52">
        <f>ROUND(R9*$E9,2)</f>
        <v>10.5</v>
      </c>
      <c r="T9" s="64">
        <f>IF(R9=0,0,LOOKUP(R9,施工単価!$D$8:$D$16,施工単価!$E$8:$E$16))</f>
        <v>1908</v>
      </c>
    </row>
    <row r="10" spans="1:20" ht="18" customHeight="1">
      <c r="A10" s="9"/>
      <c r="B10" s="12"/>
      <c r="C10" s="18" t="s">
        <v>5</v>
      </c>
      <c r="D10" s="27" t="s">
        <v>6</v>
      </c>
      <c r="E10" s="32">
        <v>0.25</v>
      </c>
      <c r="F10" s="39">
        <v>60</v>
      </c>
      <c r="G10" s="53">
        <f>ROUND(F10*$E10,2)</f>
        <v>15</v>
      </c>
      <c r="H10" s="65">
        <f>IF(F10=0,0,LOOKUP(F10,施工単価!$D$17:$D$40,施工単価!$E$17:$E$40))</f>
        <v>3158</v>
      </c>
      <c r="I10" s="39">
        <v>55</v>
      </c>
      <c r="J10" s="53">
        <f>ROUND(I10*$E10,2)</f>
        <v>13.75</v>
      </c>
      <c r="K10" s="65">
        <f>IF(I10=0,0,LOOKUP(I10,施工単価!$D$17:$D$40,施工単価!$E$17:$E$40))</f>
        <v>2942</v>
      </c>
      <c r="L10" s="39">
        <v>45</v>
      </c>
      <c r="M10" s="53">
        <f>ROUND(L10*$E10,2)</f>
        <v>11.25</v>
      </c>
      <c r="N10" s="65">
        <f>IF(L10=0,0,LOOKUP(L10,施工単価!$D$17:$D$40,施工単価!$E$17:$E$40))</f>
        <v>2509</v>
      </c>
      <c r="O10" s="45">
        <v>40</v>
      </c>
      <c r="P10" s="59">
        <f>ROUND(O10*$E10,2)</f>
        <v>10</v>
      </c>
      <c r="Q10" s="71">
        <f>IF(O10=0,0,LOOKUP(O10,施工単価!$D$17:$D$40,施工単価!$E$17:$E$40))</f>
        <v>2106</v>
      </c>
      <c r="R10" s="39">
        <v>35</v>
      </c>
      <c r="S10" s="53">
        <f>ROUND(R10*$E10,2)</f>
        <v>8.75</v>
      </c>
      <c r="T10" s="65">
        <f>IF(R10=0,0,LOOKUP(R10,施工単価!$D$17:$D$40,施工単価!$E$17:$E$40))</f>
        <v>1890</v>
      </c>
    </row>
    <row r="11" spans="1:20" ht="18" customHeight="1">
      <c r="A11" s="9"/>
      <c r="B11" s="12"/>
      <c r="C11" s="19" t="s">
        <v>16</v>
      </c>
      <c r="D11" s="28" t="s">
        <v>3</v>
      </c>
      <c r="E11" s="33">
        <f>+施工単価!$E$41</f>
        <v>969</v>
      </c>
      <c r="F11" s="40">
        <f>+F12/100</f>
        <v>0.8</v>
      </c>
      <c r="G11" s="54" t="str">
        <f>IF(G12&lt;$B12,"NG","")</f>
        <v/>
      </c>
      <c r="H11" s="66">
        <f>ROUND($E11*F11,0)</f>
        <v>775</v>
      </c>
      <c r="I11" s="40">
        <f>+I12/100</f>
        <v>0.8</v>
      </c>
      <c r="J11" s="54" t="str">
        <f>IF(J12&lt;$B12,"NG","")</f>
        <v/>
      </c>
      <c r="K11" s="79">
        <f>ROUND($E11*I11,0)</f>
        <v>775</v>
      </c>
      <c r="L11" s="40">
        <f>+L12/100</f>
        <v>0.75</v>
      </c>
      <c r="M11" s="54" t="str">
        <f>IF(M12&lt;$B12,"NG","")</f>
        <v/>
      </c>
      <c r="N11" s="79">
        <f>ROUND($E11*L11,0)</f>
        <v>727</v>
      </c>
      <c r="O11" s="46">
        <f>+O12/100</f>
        <v>0.75</v>
      </c>
      <c r="P11" s="60" t="str">
        <f>IF(P12&lt;$B12,"NG","")</f>
        <v/>
      </c>
      <c r="Q11" s="78">
        <f>ROUND($E11*O11,0)</f>
        <v>727</v>
      </c>
      <c r="R11" s="40">
        <f>+R12/100</f>
        <v>0.75</v>
      </c>
      <c r="S11" s="54" t="str">
        <f>IF(S12&lt;$B12,"NG","")</f>
        <v/>
      </c>
      <c r="T11" s="79">
        <f>ROUND($E11*R11,0)</f>
        <v>727</v>
      </c>
    </row>
    <row r="12" spans="1:20" ht="18" customHeight="1">
      <c r="A12" s="9"/>
      <c r="B12" s="89">
        <f>ROUNDUP(3.84*A$4^0.16/(A7^0.3),1)</f>
        <v>28.200000000000003</v>
      </c>
      <c r="C12" s="42" t="s">
        <v>11</v>
      </c>
      <c r="D12" s="56"/>
      <c r="E12" s="68"/>
      <c r="F12" s="41">
        <f>SUM(F7:F10)</f>
        <v>80</v>
      </c>
      <c r="G12" s="55">
        <f>SUM(G7:G10)</f>
        <v>28.5</v>
      </c>
      <c r="H12" s="67">
        <f>SUM(H7:H11)</f>
        <v>9403</v>
      </c>
      <c r="I12" s="41">
        <f>SUM(I7:I10)</f>
        <v>80</v>
      </c>
      <c r="J12" s="55">
        <f>SUM(J7:J10)</f>
        <v>29</v>
      </c>
      <c r="K12" s="41">
        <f>SUM(K7:K11)</f>
        <v>9435</v>
      </c>
      <c r="L12" s="41">
        <f>SUM(L7:L10)</f>
        <v>75</v>
      </c>
      <c r="M12" s="55">
        <f>SUM(M7:M10)</f>
        <v>28.25</v>
      </c>
      <c r="N12" s="41">
        <f>SUM(N7:N11)</f>
        <v>9400</v>
      </c>
      <c r="O12" s="47">
        <f>SUM(O7:O10)</f>
        <v>75</v>
      </c>
      <c r="P12" s="61">
        <f>SUM(P7:P10)</f>
        <v>28.75</v>
      </c>
      <c r="Q12" s="47">
        <f>SUM(Q7:Q11)</f>
        <v>9252</v>
      </c>
      <c r="R12" s="41">
        <f>SUM(R7:R10)</f>
        <v>75</v>
      </c>
      <c r="S12" s="55">
        <f>SUM(S7:S10)</f>
        <v>29.25</v>
      </c>
      <c r="T12" s="41">
        <f>SUM(T7:T11)</f>
        <v>9291</v>
      </c>
    </row>
    <row r="13" spans="1:20" ht="18" customHeight="1">
      <c r="A13" s="9"/>
      <c r="B13" s="14"/>
      <c r="C13" s="42" t="s">
        <v>18</v>
      </c>
      <c r="D13" s="56"/>
      <c r="E13" s="68"/>
      <c r="F13" s="42" t="str">
        <f>IF(H12=MIN($H12,$K12,$N12,$Q12,$T12),"○","")</f>
        <v/>
      </c>
      <c r="G13" s="56"/>
      <c r="H13" s="68"/>
      <c r="I13" s="42" t="str">
        <f>IF(K12=MIN($H12,$K12,$N12,$Q12,$T12),"○","")</f>
        <v/>
      </c>
      <c r="J13" s="56"/>
      <c r="K13" s="68"/>
      <c r="L13" s="42" t="str">
        <f>IF(N12=MIN($H12,$K12,$N12,$Q12,$T12),"○","")</f>
        <v/>
      </c>
      <c r="M13" s="56"/>
      <c r="N13" s="68"/>
      <c r="O13" s="48" t="str">
        <f>IF(Q12=MIN($H12,$K12,$N12,$Q12,$T12),"○","")</f>
        <v>○</v>
      </c>
      <c r="P13" s="62"/>
      <c r="Q13" s="74"/>
      <c r="R13" s="42" t="str">
        <f>IF(T12=MIN($H12,$K12,$N12,$Q12,$T12),"○","")</f>
        <v/>
      </c>
      <c r="S13" s="56"/>
      <c r="T13" s="68"/>
    </row>
    <row r="14" spans="1:20" ht="18" customHeight="1">
      <c r="A14" s="9">
        <v>4</v>
      </c>
      <c r="B14" s="11"/>
      <c r="C14" s="16" t="s">
        <v>7</v>
      </c>
      <c r="D14" s="25" t="s">
        <v>10</v>
      </c>
      <c r="E14" s="30">
        <v>1</v>
      </c>
      <c r="F14" s="37">
        <v>5</v>
      </c>
      <c r="G14" s="51">
        <f>ROUND(F14*$E14,2)</f>
        <v>5</v>
      </c>
      <c r="H14" s="63">
        <f>+施工単価!$E$6</f>
        <v>2355</v>
      </c>
      <c r="I14" s="37">
        <v>5</v>
      </c>
      <c r="J14" s="51">
        <f>ROUND(I14*$E14,2)</f>
        <v>5</v>
      </c>
      <c r="K14" s="63">
        <f>+施工単価!$E$6</f>
        <v>2355</v>
      </c>
      <c r="L14" s="37">
        <v>5</v>
      </c>
      <c r="M14" s="51">
        <f>ROUND(L14*$E14,2)</f>
        <v>5</v>
      </c>
      <c r="N14" s="63">
        <f>+施工単価!$E$6</f>
        <v>2355</v>
      </c>
      <c r="O14" s="43">
        <v>5</v>
      </c>
      <c r="P14" s="57">
        <f>ROUND(O14*$E14,2)</f>
        <v>5</v>
      </c>
      <c r="Q14" s="69">
        <f>+施工単価!$E$6</f>
        <v>2355</v>
      </c>
    </row>
    <row r="15" spans="1:20" ht="18" customHeight="1">
      <c r="A15" s="9"/>
      <c r="B15" s="12"/>
      <c r="C15" s="17" t="s">
        <v>14</v>
      </c>
      <c r="D15" s="26" t="s">
        <v>28</v>
      </c>
      <c r="E15" s="31">
        <v>1</v>
      </c>
      <c r="F15" s="38">
        <v>5</v>
      </c>
      <c r="G15" s="52">
        <f>ROUND(F15*$E15,2)</f>
        <v>5</v>
      </c>
      <c r="H15" s="64">
        <f>+施工単価!$E$7</f>
        <v>2411</v>
      </c>
      <c r="I15" s="38">
        <v>5</v>
      </c>
      <c r="J15" s="52">
        <f>ROUND(I15*$E15,2)</f>
        <v>5</v>
      </c>
      <c r="K15" s="64">
        <f>+施工単価!$E$7</f>
        <v>2411</v>
      </c>
      <c r="L15" s="38">
        <v>5</v>
      </c>
      <c r="M15" s="52">
        <f>ROUND(L15*$E15,2)</f>
        <v>5</v>
      </c>
      <c r="N15" s="64">
        <f>+施工単価!$E$7</f>
        <v>2411</v>
      </c>
      <c r="O15" s="44">
        <v>5</v>
      </c>
      <c r="P15" s="58">
        <f>ROUND(O15*$E15,2)</f>
        <v>5</v>
      </c>
      <c r="Q15" s="70">
        <f>+施工単価!$E$7</f>
        <v>2411</v>
      </c>
    </row>
    <row r="16" spans="1:20" ht="18" customHeight="1">
      <c r="A16" s="9"/>
      <c r="B16" s="12"/>
      <c r="C16" s="17" t="s">
        <v>0</v>
      </c>
      <c r="D16" s="26" t="s">
        <v>12</v>
      </c>
      <c r="E16" s="31">
        <v>0.35</v>
      </c>
      <c r="F16" s="38">
        <v>10</v>
      </c>
      <c r="G16" s="52">
        <f>ROUND(F16*$E16,2)</f>
        <v>3.5</v>
      </c>
      <c r="H16" s="64">
        <f>IF(F16=0,0,LOOKUP(F16,施工単価!$D$8:$D$16,施工単価!$E$8:$E$16))</f>
        <v>704</v>
      </c>
      <c r="I16" s="38">
        <v>15</v>
      </c>
      <c r="J16" s="52">
        <f>ROUND(I16*$E16,2)</f>
        <v>5.25</v>
      </c>
      <c r="K16" s="64">
        <f>IF(I16=0,0,LOOKUP(I16,施工単価!$D$8:$D$16,施工単価!$E$8:$E$16))</f>
        <v>952</v>
      </c>
      <c r="L16" s="38">
        <v>20</v>
      </c>
      <c r="M16" s="52">
        <f>ROUND(L16*$E16,2)</f>
        <v>7</v>
      </c>
      <c r="N16" s="64">
        <f>IF(L16=0,0,LOOKUP(L16,施工単価!$D$8:$D$16,施工単価!$E$8:$E$16))</f>
        <v>1398</v>
      </c>
      <c r="O16" s="44">
        <v>25</v>
      </c>
      <c r="P16" s="58">
        <f>ROUND(O16*$E16,2)</f>
        <v>8.75</v>
      </c>
      <c r="Q16" s="70">
        <f>IF(O16=0,0,LOOKUP(O16,施工単価!$D$8:$D$16,施工単価!$E$8:$E$16))</f>
        <v>1653</v>
      </c>
    </row>
    <row r="17" spans="1:17" ht="18" customHeight="1">
      <c r="A17" s="9"/>
      <c r="B17" s="12"/>
      <c r="C17" s="18" t="s">
        <v>5</v>
      </c>
      <c r="D17" s="27" t="s">
        <v>6</v>
      </c>
      <c r="E17" s="32">
        <v>0.25</v>
      </c>
      <c r="F17" s="39">
        <v>50</v>
      </c>
      <c r="G17" s="53">
        <f>ROUND(F17*$E17,2)</f>
        <v>12.5</v>
      </c>
      <c r="H17" s="65">
        <f>IF(F17=0,0,LOOKUP(F17,施工単価!$D$17:$D$40,施工単価!$E$17:$E$40))</f>
        <v>2725</v>
      </c>
      <c r="I17" s="39">
        <v>45</v>
      </c>
      <c r="J17" s="53">
        <f>ROUND(I17*$E17,2)</f>
        <v>11.25</v>
      </c>
      <c r="K17" s="65">
        <f>IF(I17=0,0,LOOKUP(I17,施工単価!$D$17:$D$40,施工単価!$E$17:$E$40))</f>
        <v>2509</v>
      </c>
      <c r="L17" s="39">
        <v>40</v>
      </c>
      <c r="M17" s="53">
        <f>ROUND(L17*$E17,2)</f>
        <v>10</v>
      </c>
      <c r="N17" s="65">
        <f>IF(L17=0,0,LOOKUP(L17,施工単価!$D$17:$D$40,施工単価!$E$17:$E$40))</f>
        <v>2106</v>
      </c>
      <c r="O17" s="45">
        <v>30</v>
      </c>
      <c r="P17" s="59">
        <f>ROUND(O17*$E17,2)</f>
        <v>7.5</v>
      </c>
      <c r="Q17" s="71">
        <f>IF(O17=0,0,LOOKUP(O17,施工単価!$D$17:$D$40,施工単価!$E$17:$E$40))</f>
        <v>1674</v>
      </c>
    </row>
    <row r="18" spans="1:17" ht="18" customHeight="1">
      <c r="A18" s="9"/>
      <c r="B18" s="12"/>
      <c r="C18" s="19" t="s">
        <v>16</v>
      </c>
      <c r="D18" s="28" t="s">
        <v>3</v>
      </c>
      <c r="E18" s="33">
        <f>+施工単価!$E$41</f>
        <v>969</v>
      </c>
      <c r="F18" s="40">
        <f>+F19/100</f>
        <v>0.7</v>
      </c>
      <c r="G18" s="54" t="str">
        <f>IF(G19&lt;$B19,"NG","")</f>
        <v/>
      </c>
      <c r="H18" s="66">
        <f>ROUND($E18*F18,0)</f>
        <v>678</v>
      </c>
      <c r="I18" s="40">
        <f>+I19/100</f>
        <v>0.7</v>
      </c>
      <c r="J18" s="54" t="str">
        <f>IF(J19&lt;$B19,"NG","")</f>
        <v/>
      </c>
      <c r="K18" s="79">
        <f>ROUND($E18*I18,0)</f>
        <v>678</v>
      </c>
      <c r="L18" s="40">
        <f>+L19/100</f>
        <v>0.7</v>
      </c>
      <c r="M18" s="54" t="str">
        <f>IF(M19&lt;$B19,"NG","")</f>
        <v/>
      </c>
      <c r="N18" s="79">
        <f>ROUND($E18*L18,0)</f>
        <v>678</v>
      </c>
      <c r="O18" s="46">
        <f>+O19/100</f>
        <v>0.65</v>
      </c>
      <c r="P18" s="60" t="str">
        <f>IF(P19&lt;$B19,"NG","")</f>
        <v/>
      </c>
      <c r="Q18" s="78">
        <f>ROUND($E18*O18,0)</f>
        <v>630</v>
      </c>
    </row>
    <row r="19" spans="1:17" ht="18" customHeight="1">
      <c r="A19" s="9"/>
      <c r="B19" s="89">
        <f>ROUNDUP(3.84*A$4^0.16/(A14^0.3),1)</f>
        <v>25.9</v>
      </c>
      <c r="C19" s="42" t="s">
        <v>11</v>
      </c>
      <c r="D19" s="56"/>
      <c r="E19" s="68"/>
      <c r="F19" s="41">
        <f>SUM(F14:F17)</f>
        <v>70</v>
      </c>
      <c r="G19" s="55">
        <f>SUM(G14:G17)</f>
        <v>26</v>
      </c>
      <c r="H19" s="67">
        <f>SUM(H14:H18)</f>
        <v>8873</v>
      </c>
      <c r="I19" s="41">
        <f>SUM(I14:I17)</f>
        <v>70</v>
      </c>
      <c r="J19" s="55">
        <f>SUM(J14:J17)</f>
        <v>26.5</v>
      </c>
      <c r="K19" s="41">
        <f>SUM(K14:K18)</f>
        <v>8905</v>
      </c>
      <c r="L19" s="41">
        <f>SUM(L14:L17)</f>
        <v>70</v>
      </c>
      <c r="M19" s="55">
        <f>SUM(M14:M17)</f>
        <v>27</v>
      </c>
      <c r="N19" s="41">
        <f>SUM(N14:N18)</f>
        <v>8948</v>
      </c>
      <c r="O19" s="47">
        <f>SUM(O14:O17)</f>
        <v>65</v>
      </c>
      <c r="P19" s="61">
        <f>SUM(P14:P17)</f>
        <v>26.25</v>
      </c>
      <c r="Q19" s="47">
        <f>SUM(Q14:Q18)</f>
        <v>8723</v>
      </c>
    </row>
    <row r="20" spans="1:17" ht="18" customHeight="1">
      <c r="A20" s="9"/>
      <c r="B20" s="14"/>
      <c r="C20" s="42" t="s">
        <v>18</v>
      </c>
      <c r="D20" s="56"/>
      <c r="E20" s="68"/>
      <c r="F20" s="20" t="str">
        <f>IF(H19=MIN($H19,$K19,$N19,$Q19),"○","")</f>
        <v/>
      </c>
      <c r="G20" s="29"/>
      <c r="H20" s="34"/>
      <c r="I20" s="20" t="str">
        <f>IF(K19=MIN($H19,$K19,$N19,$Q19),"○","")</f>
        <v/>
      </c>
      <c r="J20" s="29"/>
      <c r="K20" s="34"/>
      <c r="L20" s="20" t="str">
        <f>IF(N19=MIN($H19,$K19,$N19,$Q19),"○","")</f>
        <v/>
      </c>
      <c r="M20" s="29"/>
      <c r="N20" s="34"/>
      <c r="O20" s="83" t="str">
        <f>IF(Q19=MIN($H19,$K19,$N19,$Q19),"○","")</f>
        <v>○</v>
      </c>
      <c r="P20" s="86"/>
      <c r="Q20" s="88"/>
    </row>
    <row r="21" spans="1:17" ht="18" customHeight="1">
      <c r="A21" s="9">
        <v>6</v>
      </c>
      <c r="B21" s="11"/>
      <c r="C21" s="16" t="s">
        <v>7</v>
      </c>
      <c r="D21" s="25" t="s">
        <v>10</v>
      </c>
      <c r="E21" s="30">
        <v>1</v>
      </c>
      <c r="F21" s="37">
        <v>5</v>
      </c>
      <c r="G21" s="51">
        <f>ROUND(F21*$E21,2)</f>
        <v>5</v>
      </c>
      <c r="H21" s="63">
        <f>+施工単価!$E$6</f>
        <v>2355</v>
      </c>
      <c r="I21" s="37">
        <v>5</v>
      </c>
      <c r="J21" s="51">
        <f>ROUND(I21*$E21,2)</f>
        <v>5</v>
      </c>
      <c r="K21" s="63">
        <f>+施工単価!$E$6</f>
        <v>2355</v>
      </c>
      <c r="L21" s="43">
        <v>5</v>
      </c>
      <c r="M21" s="57">
        <f>ROUND(L21*$E21,2)</f>
        <v>5</v>
      </c>
      <c r="N21" s="69">
        <f>+施工単価!$E$6</f>
        <v>2355</v>
      </c>
    </row>
    <row r="22" spans="1:17" ht="18" customHeight="1">
      <c r="A22" s="9"/>
      <c r="B22" s="12"/>
      <c r="C22" s="17" t="s">
        <v>14</v>
      </c>
      <c r="D22" s="26" t="s">
        <v>28</v>
      </c>
      <c r="E22" s="31">
        <v>1</v>
      </c>
      <c r="F22" s="38">
        <v>5</v>
      </c>
      <c r="G22" s="52">
        <f>ROUND(F22*$E22,2)</f>
        <v>5</v>
      </c>
      <c r="H22" s="64">
        <f>+施工単価!$E$7</f>
        <v>2411</v>
      </c>
      <c r="I22" s="38">
        <v>5</v>
      </c>
      <c r="J22" s="52">
        <f>ROUND(I22*$E22,2)</f>
        <v>5</v>
      </c>
      <c r="K22" s="64">
        <f>+施工単価!$E$7</f>
        <v>2411</v>
      </c>
      <c r="L22" s="44">
        <v>5</v>
      </c>
      <c r="M22" s="58">
        <f>ROUND(L22*$E22,2)</f>
        <v>5</v>
      </c>
      <c r="N22" s="70">
        <f>+施工単価!$E$7</f>
        <v>2411</v>
      </c>
    </row>
    <row r="23" spans="1:17" ht="18" customHeight="1">
      <c r="A23" s="9"/>
      <c r="B23" s="12"/>
      <c r="C23" s="17" t="s">
        <v>0</v>
      </c>
      <c r="D23" s="26" t="s">
        <v>12</v>
      </c>
      <c r="E23" s="31">
        <v>0.35</v>
      </c>
      <c r="F23" s="38">
        <v>10</v>
      </c>
      <c r="G23" s="52">
        <f>ROUND(F23*$E23,2)</f>
        <v>3.5</v>
      </c>
      <c r="H23" s="64">
        <f>IF(F23=0,0,LOOKUP(F23,施工単価!$D$8:$D$16,施工単価!$E$8:$E$16))</f>
        <v>704</v>
      </c>
      <c r="I23" s="38">
        <v>15</v>
      </c>
      <c r="J23" s="52">
        <f>ROUND(I23*$E23,2)</f>
        <v>5.25</v>
      </c>
      <c r="K23" s="64">
        <f>IF(I23=0,0,LOOKUP(I23,施工単価!$D$8:$D$16,施工単価!$E$8:$E$16))</f>
        <v>952</v>
      </c>
      <c r="L23" s="44">
        <v>20</v>
      </c>
      <c r="M23" s="58">
        <f>ROUND(L23*$E23,2)</f>
        <v>7</v>
      </c>
      <c r="N23" s="70">
        <f>IF(L23=0,0,LOOKUP(L23,施工単価!$D$8:$D$16,施工単価!$E$8:$E$16))</f>
        <v>1398</v>
      </c>
    </row>
    <row r="24" spans="1:17" ht="18" customHeight="1">
      <c r="A24" s="9"/>
      <c r="B24" s="12"/>
      <c r="C24" s="18" t="s">
        <v>5</v>
      </c>
      <c r="D24" s="27" t="s">
        <v>6</v>
      </c>
      <c r="E24" s="32">
        <v>0.25</v>
      </c>
      <c r="F24" s="39">
        <v>40</v>
      </c>
      <c r="G24" s="53">
        <f>ROUND(F24*$E24,2)</f>
        <v>10</v>
      </c>
      <c r="H24" s="65">
        <f>IF(F24=0,0,LOOKUP(F24,施工単価!$D$17:$D$40,施工単価!$E$17:$E$40))</f>
        <v>2106</v>
      </c>
      <c r="I24" s="39">
        <v>35</v>
      </c>
      <c r="J24" s="53">
        <f>ROUND(I24*$E24,2)</f>
        <v>8.75</v>
      </c>
      <c r="K24" s="65">
        <f>IF(I24=0,0,LOOKUP(I24,施工単価!$D$17:$D$40,施工単価!$E$17:$E$40))</f>
        <v>1890</v>
      </c>
      <c r="L24" s="45">
        <v>25</v>
      </c>
      <c r="M24" s="59">
        <f>ROUND(L24*$E24,2)</f>
        <v>6.25</v>
      </c>
      <c r="N24" s="71">
        <f>IF(L24=0,0,LOOKUP(L24,施工単価!$D$17:$D$40,施工単価!$E$17:$E$40))</f>
        <v>1457</v>
      </c>
    </row>
    <row r="25" spans="1:17" ht="18" customHeight="1">
      <c r="A25" s="9"/>
      <c r="B25" s="12"/>
      <c r="C25" s="19" t="s">
        <v>16</v>
      </c>
      <c r="D25" s="28" t="s">
        <v>3</v>
      </c>
      <c r="E25" s="33">
        <f>+施工単価!$E$41</f>
        <v>969</v>
      </c>
      <c r="F25" s="40">
        <f>+F26/100</f>
        <v>0.6</v>
      </c>
      <c r="G25" s="54" t="str">
        <f>IF(G26&lt;$B26,"NG","")</f>
        <v/>
      </c>
      <c r="H25" s="66">
        <f>ROUND($E25*F25,0)</f>
        <v>581</v>
      </c>
      <c r="I25" s="40">
        <f>+I26/100</f>
        <v>0.6</v>
      </c>
      <c r="J25" s="54" t="str">
        <f>IF(J26&lt;$B26,"NG","")</f>
        <v/>
      </c>
      <c r="K25" s="79">
        <f>ROUND($E25*I25,0)</f>
        <v>581</v>
      </c>
      <c r="L25" s="46">
        <f>+L26/100</f>
        <v>0.55000000000000004</v>
      </c>
      <c r="M25" s="60" t="str">
        <f>IF(M26&lt;$B26,"NG","")</f>
        <v/>
      </c>
      <c r="N25" s="78">
        <f>ROUND($E25*L25,0)</f>
        <v>533</v>
      </c>
    </row>
    <row r="26" spans="1:17" ht="18" customHeight="1">
      <c r="A26" s="9"/>
      <c r="B26" s="13">
        <f>ROUNDUP(3.84*A$4^0.16/(A21^0.3),1)</f>
        <v>22.9</v>
      </c>
      <c r="C26" s="42" t="s">
        <v>11</v>
      </c>
      <c r="D26" s="56"/>
      <c r="E26" s="68"/>
      <c r="F26" s="41">
        <f>SUM(F21:F24)</f>
        <v>60</v>
      </c>
      <c r="G26" s="55">
        <f>SUM(G21:G24)</f>
        <v>23.5</v>
      </c>
      <c r="H26" s="67">
        <f>SUM(H21:H25)</f>
        <v>8157</v>
      </c>
      <c r="I26" s="41">
        <f>SUM(I21:I24)</f>
        <v>60</v>
      </c>
      <c r="J26" s="55">
        <f>SUM(J21:J24)</f>
        <v>24</v>
      </c>
      <c r="K26" s="41">
        <f>SUM(K21:K25)</f>
        <v>8189</v>
      </c>
      <c r="L26" s="47">
        <f>SUM(L21:L24)</f>
        <v>55</v>
      </c>
      <c r="M26" s="61">
        <f>SUM(M21:M24)</f>
        <v>23.25</v>
      </c>
      <c r="N26" s="47">
        <f>SUM(N21:N25)</f>
        <v>8154</v>
      </c>
    </row>
    <row r="27" spans="1:17" ht="18" customHeight="1">
      <c r="A27" s="9"/>
      <c r="B27" s="14"/>
      <c r="C27" s="42" t="s">
        <v>18</v>
      </c>
      <c r="D27" s="56"/>
      <c r="E27" s="68"/>
      <c r="F27" s="20" t="str">
        <f>IF(H26=MIN($H26,$K26,$N26),"○","")</f>
        <v/>
      </c>
      <c r="G27" s="29"/>
      <c r="H27" s="34"/>
      <c r="I27" s="20" t="str">
        <f>IF(K26=MIN($H26,$K26,$N26),"○","")</f>
        <v/>
      </c>
      <c r="J27" s="29"/>
      <c r="K27" s="34"/>
      <c r="L27" s="83" t="str">
        <f>IF(N26=MIN($H26,$K26,$N26),"○","")</f>
        <v>○</v>
      </c>
      <c r="M27" s="86"/>
      <c r="N27" s="88"/>
    </row>
    <row r="28" spans="1:17" ht="18" customHeight="1">
      <c r="A28" s="9">
        <v>8</v>
      </c>
      <c r="B28" s="11"/>
      <c r="C28" s="16" t="s">
        <v>7</v>
      </c>
      <c r="D28" s="25" t="s">
        <v>10</v>
      </c>
      <c r="E28" s="30">
        <v>1</v>
      </c>
      <c r="F28" s="43">
        <v>5</v>
      </c>
      <c r="G28" s="57">
        <f>ROUND(F28*$E28,2)</f>
        <v>5</v>
      </c>
      <c r="H28" s="69">
        <f>+施工単価!$E$6</f>
        <v>2355</v>
      </c>
      <c r="I28" s="37">
        <v>5</v>
      </c>
      <c r="J28" s="51">
        <f>ROUND(I28*$E28,2)</f>
        <v>5</v>
      </c>
      <c r="K28" s="63">
        <f>+施工単価!$E$6</f>
        <v>2355</v>
      </c>
      <c r="L28" s="37">
        <v>5</v>
      </c>
      <c r="M28" s="51">
        <f>ROUND(L28*$E28,2)</f>
        <v>5</v>
      </c>
      <c r="N28" s="63">
        <f>+施工単価!$E$6</f>
        <v>2355</v>
      </c>
    </row>
    <row r="29" spans="1:17" ht="18" customHeight="1">
      <c r="A29" s="9"/>
      <c r="B29" s="12"/>
      <c r="C29" s="17" t="s">
        <v>14</v>
      </c>
      <c r="D29" s="26" t="s">
        <v>28</v>
      </c>
      <c r="E29" s="31">
        <v>1</v>
      </c>
      <c r="F29" s="44">
        <v>5</v>
      </c>
      <c r="G29" s="58">
        <f>ROUND(F29*$E29,2)</f>
        <v>5</v>
      </c>
      <c r="H29" s="70">
        <f>+施工単価!$E$7</f>
        <v>2411</v>
      </c>
      <c r="I29" s="38">
        <v>5</v>
      </c>
      <c r="J29" s="52">
        <f>ROUND(I29*$E29,2)</f>
        <v>5</v>
      </c>
      <c r="K29" s="64">
        <f>+施工単価!$E$7</f>
        <v>2411</v>
      </c>
      <c r="L29" s="38">
        <v>5</v>
      </c>
      <c r="M29" s="52">
        <f>ROUND(L29*$E29,2)</f>
        <v>5</v>
      </c>
      <c r="N29" s="64">
        <f>+施工単価!$E$7</f>
        <v>2411</v>
      </c>
    </row>
    <row r="30" spans="1:17" ht="18" customHeight="1">
      <c r="A30" s="9"/>
      <c r="B30" s="12"/>
      <c r="C30" s="17" t="s">
        <v>0</v>
      </c>
      <c r="D30" s="26" t="s">
        <v>12</v>
      </c>
      <c r="E30" s="31">
        <v>0.35</v>
      </c>
      <c r="F30" s="44">
        <v>10</v>
      </c>
      <c r="G30" s="58">
        <f>ROUND(F30*$E30,2)</f>
        <v>3.5</v>
      </c>
      <c r="H30" s="70">
        <f>IF(F30=0,0,LOOKUP(F30,施工単価!$D$8:$D$16,施工単価!$E$8:$E$16))</f>
        <v>704</v>
      </c>
      <c r="I30" s="38">
        <v>15</v>
      </c>
      <c r="J30" s="52">
        <f>ROUND(I30*$E30,2)</f>
        <v>5.25</v>
      </c>
      <c r="K30" s="64">
        <f>IF(I30=0,0,LOOKUP(I30,施工単価!$D$8:$D$16,施工単価!$E$8:$E$16))</f>
        <v>952</v>
      </c>
      <c r="L30" s="38">
        <v>20</v>
      </c>
      <c r="M30" s="52">
        <f>ROUND(L30*$E30,2)</f>
        <v>7</v>
      </c>
      <c r="N30" s="64">
        <f>IF(L30=0,0,LOOKUP(L30,施工単価!$D$8:$D$16,施工単価!$E$8:$E$16))</f>
        <v>1398</v>
      </c>
    </row>
    <row r="31" spans="1:17" ht="18" customHeight="1">
      <c r="A31" s="9"/>
      <c r="B31" s="12"/>
      <c r="C31" s="18" t="s">
        <v>5</v>
      </c>
      <c r="D31" s="27" t="s">
        <v>6</v>
      </c>
      <c r="E31" s="32">
        <v>0.25</v>
      </c>
      <c r="F31" s="45">
        <v>30</v>
      </c>
      <c r="G31" s="59">
        <f>ROUND(F31*$E31,2)</f>
        <v>7.5</v>
      </c>
      <c r="H31" s="71">
        <f>IF(F31=0,0,LOOKUP(F31,施工単価!$D$17:$D$40,施工単価!$E$17:$E$40))</f>
        <v>1674</v>
      </c>
      <c r="I31" s="39">
        <v>25</v>
      </c>
      <c r="J31" s="53">
        <f>ROUND(I31*$E31,2)</f>
        <v>6.25</v>
      </c>
      <c r="K31" s="65">
        <f>IF(I31=0,0,LOOKUP(I31,施工単価!$D$17:$D$40,施工単価!$E$17:$E$40))</f>
        <v>1457</v>
      </c>
      <c r="L31" s="39">
        <v>20</v>
      </c>
      <c r="M31" s="53">
        <f>ROUND(L31*$E31,2)</f>
        <v>5</v>
      </c>
      <c r="N31" s="65">
        <f>IF(L31=0,0,LOOKUP(L31,施工単価!$D$17:$D$40,施工単価!$E$17:$E$40))</f>
        <v>1053</v>
      </c>
    </row>
    <row r="32" spans="1:17" ht="18" customHeight="1">
      <c r="A32" s="9"/>
      <c r="B32" s="12"/>
      <c r="C32" s="19" t="s">
        <v>16</v>
      </c>
      <c r="D32" s="28" t="s">
        <v>3</v>
      </c>
      <c r="E32" s="33">
        <f>+施工単価!$E$41</f>
        <v>969</v>
      </c>
      <c r="F32" s="46">
        <f>+F33/100</f>
        <v>0.5</v>
      </c>
      <c r="G32" s="60" t="str">
        <f>IF(G33&lt;$B33,"NG","")</f>
        <v/>
      </c>
      <c r="H32" s="72">
        <f>ROUND($E32*F32,0)</f>
        <v>485</v>
      </c>
      <c r="I32" s="40">
        <f>+I33/100</f>
        <v>0.5</v>
      </c>
      <c r="J32" s="54" t="str">
        <f>IF(J33&lt;$B33,"NG","")</f>
        <v/>
      </c>
      <c r="K32" s="79">
        <f>ROUND($E32*I32,0)</f>
        <v>485</v>
      </c>
      <c r="L32" s="40">
        <f>+L33/100</f>
        <v>0.5</v>
      </c>
      <c r="M32" s="54" t="str">
        <f>IF(M33&lt;$B33,"NG","")</f>
        <v/>
      </c>
      <c r="N32" s="79">
        <f>ROUND($E32*L32,0)</f>
        <v>485</v>
      </c>
    </row>
    <row r="33" spans="1:14" ht="18" customHeight="1">
      <c r="A33" s="9"/>
      <c r="B33" s="13">
        <f>ROUNDUP(3.84*A$4^0.16/(A28^0.3),1)</f>
        <v>21</v>
      </c>
      <c r="C33" s="42" t="s">
        <v>11</v>
      </c>
      <c r="D33" s="56"/>
      <c r="E33" s="68"/>
      <c r="F33" s="47">
        <f>SUM(F28:F31)</f>
        <v>50</v>
      </c>
      <c r="G33" s="61">
        <f>SUM(G28:G31)</f>
        <v>21</v>
      </c>
      <c r="H33" s="73">
        <f>SUM(H28:H32)</f>
        <v>7629</v>
      </c>
      <c r="I33" s="41">
        <f>SUM(I28:I31)</f>
        <v>50</v>
      </c>
      <c r="J33" s="55">
        <f>SUM(J28:J31)</f>
        <v>21.5</v>
      </c>
      <c r="K33" s="41">
        <f>SUM(K28:K32)</f>
        <v>7660</v>
      </c>
      <c r="L33" s="41">
        <f>SUM(L28:L31)</f>
        <v>50</v>
      </c>
      <c r="M33" s="55">
        <f>SUM(M28:M31)</f>
        <v>22</v>
      </c>
      <c r="N33" s="41">
        <f>SUM(N28:N32)</f>
        <v>7702</v>
      </c>
    </row>
    <row r="34" spans="1:14" ht="18" customHeight="1">
      <c r="A34" s="9"/>
      <c r="B34" s="14"/>
      <c r="C34" s="42" t="s">
        <v>18</v>
      </c>
      <c r="D34" s="56"/>
      <c r="E34" s="68"/>
      <c r="F34" s="83" t="str">
        <f>IF(H33=MIN($H33,$K33,$N33),"○","")</f>
        <v>○</v>
      </c>
      <c r="G34" s="86"/>
      <c r="H34" s="88"/>
      <c r="I34" s="20" t="str">
        <f>IF(K33=MIN($H33,$K33,$N33),"○","")</f>
        <v/>
      </c>
      <c r="J34" s="29"/>
      <c r="K34" s="34"/>
      <c r="L34" s="20" t="str">
        <f>IF(N33=MIN($H33,$K33,$N33),"○","")</f>
        <v/>
      </c>
      <c r="M34" s="29"/>
      <c r="N34" s="34"/>
    </row>
    <row r="35" spans="1:14" ht="18" customHeight="1">
      <c r="A35" s="9">
        <v>12</v>
      </c>
      <c r="B35" s="11"/>
      <c r="C35" s="16" t="s">
        <v>7</v>
      </c>
      <c r="D35" s="25" t="s">
        <v>10</v>
      </c>
      <c r="E35" s="30">
        <v>1</v>
      </c>
      <c r="F35" s="37">
        <v>5</v>
      </c>
      <c r="G35" s="51">
        <f>ROUND(F35*$E35,2)</f>
        <v>5</v>
      </c>
      <c r="H35" s="63">
        <f>+施工単価!$E$6</f>
        <v>2355</v>
      </c>
      <c r="I35" s="43">
        <v>5</v>
      </c>
      <c r="J35" s="57">
        <f>ROUND(I35*$E35,2)</f>
        <v>5</v>
      </c>
      <c r="K35" s="69">
        <f>+施工単価!$E$6</f>
        <v>2355</v>
      </c>
    </row>
    <row r="36" spans="1:14" ht="18" customHeight="1">
      <c r="A36" s="9"/>
      <c r="B36" s="12"/>
      <c r="C36" s="17" t="s">
        <v>14</v>
      </c>
      <c r="D36" s="26" t="s">
        <v>28</v>
      </c>
      <c r="E36" s="31">
        <v>1</v>
      </c>
      <c r="F36" s="38">
        <v>5</v>
      </c>
      <c r="G36" s="52">
        <f>ROUND(F36*$E36,2)</f>
        <v>5</v>
      </c>
      <c r="H36" s="64">
        <f>+施工単価!$E$7</f>
        <v>2411</v>
      </c>
      <c r="I36" s="44">
        <v>5</v>
      </c>
      <c r="J36" s="58">
        <f>ROUND(I36*$E36,2)</f>
        <v>5</v>
      </c>
      <c r="K36" s="70">
        <f>+施工単価!$E$7</f>
        <v>2411</v>
      </c>
    </row>
    <row r="37" spans="1:14" ht="18" customHeight="1">
      <c r="A37" s="9"/>
      <c r="B37" s="12"/>
      <c r="C37" s="17" t="s">
        <v>0</v>
      </c>
      <c r="D37" s="26" t="s">
        <v>12</v>
      </c>
      <c r="E37" s="31">
        <v>0.35</v>
      </c>
      <c r="F37" s="38">
        <v>10</v>
      </c>
      <c r="G37" s="52">
        <f>ROUND(F37*$E37,2)</f>
        <v>3.5</v>
      </c>
      <c r="H37" s="64">
        <f>IF(F37=0,0,LOOKUP(F37,施工単価!$D$8:$D$16,施工単価!$E$8:$E$16))</f>
        <v>704</v>
      </c>
      <c r="I37" s="44">
        <v>15</v>
      </c>
      <c r="J37" s="58">
        <f>ROUND(I37*$E37,2)</f>
        <v>5.25</v>
      </c>
      <c r="K37" s="70">
        <f>IF(I37=0,0,LOOKUP(I37,施工単価!$D$8:$D$16,施工単価!$E$8:$E$16))</f>
        <v>952</v>
      </c>
    </row>
    <row r="38" spans="1:14" ht="18" customHeight="1">
      <c r="A38" s="9"/>
      <c r="B38" s="12"/>
      <c r="C38" s="18" t="s">
        <v>5</v>
      </c>
      <c r="D38" s="27" t="s">
        <v>6</v>
      </c>
      <c r="E38" s="32">
        <v>0.25</v>
      </c>
      <c r="F38" s="39">
        <v>25</v>
      </c>
      <c r="G38" s="53">
        <f>ROUND(F38*$E38,2)</f>
        <v>6.25</v>
      </c>
      <c r="H38" s="65">
        <f>IF(F38=0,0,LOOKUP(F38,施工単価!$D$17:$D$40,施工単価!$E$17:$E$40))</f>
        <v>1457</v>
      </c>
      <c r="I38" s="45">
        <v>15</v>
      </c>
      <c r="J38" s="59">
        <f>ROUND(I38*$E38,2)</f>
        <v>3.75</v>
      </c>
      <c r="K38" s="71">
        <f>IF(I38=0,0,LOOKUP(I38,施工単価!$D$17:$D$40,施工単価!$E$17:$E$40))</f>
        <v>836</v>
      </c>
    </row>
    <row r="39" spans="1:14" ht="18" customHeight="1">
      <c r="A39" s="9"/>
      <c r="B39" s="12"/>
      <c r="C39" s="19" t="s">
        <v>16</v>
      </c>
      <c r="D39" s="28" t="s">
        <v>3</v>
      </c>
      <c r="E39" s="33">
        <f>+施工単価!$E$41</f>
        <v>969</v>
      </c>
      <c r="F39" s="40">
        <f>+F40/100</f>
        <v>0.45</v>
      </c>
      <c r="G39" s="54" t="str">
        <f>IF(G40&lt;$B40,"NG","")</f>
        <v/>
      </c>
      <c r="H39" s="66">
        <f>ROUND($E39*F39,0)</f>
        <v>436</v>
      </c>
      <c r="I39" s="46">
        <f>+I40/100</f>
        <v>0.4</v>
      </c>
      <c r="J39" s="60" t="str">
        <f>IF(J40&lt;$B40,"NG","")</f>
        <v/>
      </c>
      <c r="K39" s="78">
        <f>ROUND($E39*I39,0)</f>
        <v>388</v>
      </c>
    </row>
    <row r="40" spans="1:14" ht="18" customHeight="1">
      <c r="A40" s="9"/>
      <c r="B40" s="13">
        <f>ROUNDUP(3.84*A$4^0.16/(A35^0.3),1)</f>
        <v>18.600000000000001</v>
      </c>
      <c r="C40" s="42" t="s">
        <v>11</v>
      </c>
      <c r="D40" s="56"/>
      <c r="E40" s="68"/>
      <c r="F40" s="41">
        <f>SUM(F35:F38)</f>
        <v>45</v>
      </c>
      <c r="G40" s="55">
        <f>SUM(G35:G38)</f>
        <v>19.75</v>
      </c>
      <c r="H40" s="67">
        <f>SUM(H35:H39)</f>
        <v>7363</v>
      </c>
      <c r="I40" s="47">
        <f>SUM(I35:I38)</f>
        <v>40</v>
      </c>
      <c r="J40" s="61">
        <f>SUM(J35:J38)</f>
        <v>19</v>
      </c>
      <c r="K40" s="47">
        <f>SUM(K35:K39)</f>
        <v>6942</v>
      </c>
    </row>
    <row r="41" spans="1:14" ht="18" customHeight="1">
      <c r="A41" s="9"/>
      <c r="B41" s="14"/>
      <c r="C41" s="42" t="s">
        <v>18</v>
      </c>
      <c r="D41" s="56"/>
      <c r="E41" s="68"/>
      <c r="F41" s="42" t="str">
        <f>IF(H40=MIN($H40,$K40),"○","")</f>
        <v/>
      </c>
      <c r="G41" s="56"/>
      <c r="H41" s="68"/>
      <c r="I41" s="48" t="str">
        <f>IF(K40=MIN($H40,$K40),"○","")</f>
        <v>○</v>
      </c>
      <c r="J41" s="62"/>
      <c r="K41" s="74"/>
    </row>
    <row r="42" spans="1:14" ht="15.95" customHeight="1"/>
    <row r="43" spans="1:14" ht="15.95" customHeight="1"/>
    <row r="44" spans="1:14" ht="15.95" customHeight="1"/>
    <row r="45" spans="1:14" ht="15.95" customHeight="1"/>
    <row r="46" spans="1:14" ht="15.95" customHeight="1"/>
    <row r="47" spans="1:14" ht="15.95" customHeight="1"/>
    <row r="48" spans="1:1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</sheetData>
  <mergeCells count="44">
    <mergeCell ref="A2:C2"/>
    <mergeCell ref="A4:E4"/>
    <mergeCell ref="F5:H5"/>
    <mergeCell ref="I5:K5"/>
    <mergeCell ref="L5:N5"/>
    <mergeCell ref="O5:Q5"/>
    <mergeCell ref="R5:T5"/>
    <mergeCell ref="C12:E12"/>
    <mergeCell ref="C13:E13"/>
    <mergeCell ref="F13:H13"/>
    <mergeCell ref="I13:K13"/>
    <mergeCell ref="L13:N13"/>
    <mergeCell ref="O13:Q13"/>
    <mergeCell ref="R13:T13"/>
    <mergeCell ref="C19:E19"/>
    <mergeCell ref="C20:E20"/>
    <mergeCell ref="F20:H20"/>
    <mergeCell ref="I20:K20"/>
    <mergeCell ref="L20:N20"/>
    <mergeCell ref="O20:Q20"/>
    <mergeCell ref="C26:E26"/>
    <mergeCell ref="C27:E27"/>
    <mergeCell ref="F27:H27"/>
    <mergeCell ref="I27:K27"/>
    <mergeCell ref="L27:N27"/>
    <mergeCell ref="C33:E33"/>
    <mergeCell ref="C34:E34"/>
    <mergeCell ref="F34:H34"/>
    <mergeCell ref="I34:K34"/>
    <mergeCell ref="L34:N34"/>
    <mergeCell ref="C40:E40"/>
    <mergeCell ref="C41:E41"/>
    <mergeCell ref="F41:H41"/>
    <mergeCell ref="I41:K41"/>
    <mergeCell ref="A5:A6"/>
    <mergeCell ref="B5:B6"/>
    <mergeCell ref="C5:C6"/>
    <mergeCell ref="D5:D6"/>
    <mergeCell ref="E5:E6"/>
    <mergeCell ref="A7:A13"/>
    <mergeCell ref="A14:A20"/>
    <mergeCell ref="A21:A27"/>
    <mergeCell ref="A28:A34"/>
    <mergeCell ref="A35:A41"/>
  </mergeCells>
  <phoneticPr fontId="2"/>
  <conditionalFormatting sqref="G12 J12 M12">
    <cfRule type="expression" dxfId="8" priority="313">
      <formula>G12&lt;$B12</formula>
    </cfRule>
  </conditionalFormatting>
  <conditionalFormatting sqref="P12">
    <cfRule type="expression" dxfId="7" priority="305">
      <formula>P12&lt;$B12</formula>
    </cfRule>
  </conditionalFormatting>
  <conditionalFormatting sqref="S12">
    <cfRule type="expression" dxfId="6" priority="301">
      <formula>S12&lt;$B12</formula>
    </cfRule>
  </conditionalFormatting>
  <conditionalFormatting sqref="G26 J26 M26">
    <cfRule type="expression" dxfId="5" priority="121">
      <formula>G26&lt;$B26</formula>
    </cfRule>
  </conditionalFormatting>
  <conditionalFormatting sqref="G33 J33 M33">
    <cfRule type="expression" dxfId="4" priority="81">
      <formula>G33&lt;$B33</formula>
    </cfRule>
  </conditionalFormatting>
  <conditionalFormatting sqref="G40 J40">
    <cfRule type="expression" dxfId="3" priority="41">
      <formula>G40&lt;$B40</formula>
    </cfRule>
  </conditionalFormatting>
  <conditionalFormatting sqref="G19 J19 M19">
    <cfRule type="expression" dxfId="2" priority="161">
      <formula>G19&lt;$B19</formula>
    </cfRule>
  </conditionalFormatting>
  <conditionalFormatting sqref="P19">
    <cfRule type="expression" dxfId="1" priority="157">
      <formula>P19&lt;$B19</formula>
    </cfRule>
  </conditionalFormatting>
  <conditionalFormatting sqref="J39 G39 G32 J32 M32 M25 J25 G25 G18 J18 M18 P18 S11 P11 M11 J11 G11">
    <cfRule type="expression" dxfId="0" priority="1">
      <formula>G11="NG"</formula>
    </cfRule>
  </conditionalFormatting>
  <pageMargins left="0.78740157480314965" right="0.19685039370078741" top="0.78740157480314965" bottom="0.39370078740157483" header="0.31496062992125984" footer="0.31496062992125984"/>
  <pageSetup paperSize="8" scale="90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8"/>
    <pageSetUpPr fitToPage="1"/>
  </sheetPr>
  <dimension ref="B1:G45"/>
  <sheetViews>
    <sheetView topLeftCell="A13" zoomScaleSheetLayoutView="100" workbookViewId="0">
      <selection activeCell="I9" sqref="I9"/>
    </sheetView>
  </sheetViews>
  <sheetFormatPr defaultRowHeight="20.100000000000001" customHeight="1"/>
  <cols>
    <col min="1" max="1" width="1.77734375" style="1" customWidth="1"/>
    <col min="2" max="2" width="10.77734375" style="1" customWidth="1"/>
    <col min="3" max="3" width="15.77734375" style="1" customWidth="1"/>
    <col min="4" max="4" width="8.88671875" style="1" customWidth="1"/>
    <col min="5" max="5" width="12" style="1" customWidth="1"/>
    <col min="6" max="16384" width="8.88671875" style="1" customWidth="1"/>
  </cols>
  <sheetData>
    <row r="1" spans="2:5" s="90" customFormat="1" ht="18" customHeight="1">
      <c r="B1" s="91" t="s">
        <v>1</v>
      </c>
    </row>
    <row r="2" spans="2:5" ht="20.100000000000001" customHeight="1"/>
    <row r="3" spans="2:5" ht="20.100000000000001" customHeight="1">
      <c r="B3" s="92" t="s">
        <v>23</v>
      </c>
      <c r="C3" s="92"/>
      <c r="D3" s="92"/>
      <c r="E3" s="103" t="s">
        <v>30</v>
      </c>
    </row>
    <row r="4" spans="2:5" ht="20.100000000000001" customHeight="1">
      <c r="B4" s="92" t="s">
        <v>2</v>
      </c>
      <c r="C4" s="92" t="s">
        <v>24</v>
      </c>
      <c r="D4" s="92" t="s">
        <v>25</v>
      </c>
      <c r="E4" s="104" t="s">
        <v>37</v>
      </c>
    </row>
    <row r="5" spans="2:5" ht="20.100000000000001" customHeight="1">
      <c r="B5" s="93" t="s">
        <v>7</v>
      </c>
      <c r="C5" s="92" t="s">
        <v>19</v>
      </c>
      <c r="D5" s="101">
        <v>5</v>
      </c>
      <c r="E5" s="105">
        <v>2448</v>
      </c>
    </row>
    <row r="6" spans="2:5" ht="20.100000000000001" customHeight="1">
      <c r="B6" s="94"/>
      <c r="C6" s="92" t="s">
        <v>20</v>
      </c>
      <c r="D6" s="101">
        <v>5</v>
      </c>
      <c r="E6" s="105">
        <v>2355</v>
      </c>
    </row>
    <row r="7" spans="2:5" ht="20.100000000000001" customHeight="1">
      <c r="B7" s="95" t="s">
        <v>14</v>
      </c>
      <c r="C7" s="92" t="s">
        <v>21</v>
      </c>
      <c r="D7" s="101">
        <v>5</v>
      </c>
      <c r="E7" s="105">
        <v>2411</v>
      </c>
    </row>
    <row r="8" spans="2:5" s="1" customFormat="1" ht="18.75" customHeight="1">
      <c r="B8" s="93" t="s">
        <v>0</v>
      </c>
      <c r="C8" s="97" t="s">
        <v>12</v>
      </c>
      <c r="D8" s="101">
        <v>5</v>
      </c>
      <c r="E8" s="105">
        <v>446</v>
      </c>
    </row>
    <row r="9" spans="2:5" s="1" customFormat="1" ht="20.100000000000001" customHeight="1">
      <c r="B9" s="96"/>
      <c r="C9" s="98"/>
      <c r="D9" s="101">
        <v>10</v>
      </c>
      <c r="E9" s="105">
        <v>704</v>
      </c>
    </row>
    <row r="10" spans="2:5" s="1" customFormat="1" ht="20.100000000000001" customHeight="1">
      <c r="B10" s="96"/>
      <c r="C10" s="98"/>
      <c r="D10" s="101">
        <v>15</v>
      </c>
      <c r="E10" s="105">
        <v>952</v>
      </c>
    </row>
    <row r="11" spans="2:5" s="1" customFormat="1" ht="20.100000000000001" customHeight="1">
      <c r="B11" s="96"/>
      <c r="C11" s="98"/>
      <c r="D11" s="101">
        <v>20</v>
      </c>
      <c r="E11" s="105">
        <v>1398</v>
      </c>
    </row>
    <row r="12" spans="2:5" s="1" customFormat="1" ht="20.100000000000001" customHeight="1">
      <c r="B12" s="96"/>
      <c r="C12" s="98"/>
      <c r="D12" s="101">
        <v>25</v>
      </c>
      <c r="E12" s="105">
        <v>1653</v>
      </c>
    </row>
    <row r="13" spans="2:5" s="1" customFormat="1" ht="20.100000000000001" customHeight="1">
      <c r="B13" s="96"/>
      <c r="C13" s="98"/>
      <c r="D13" s="101">
        <v>30</v>
      </c>
      <c r="E13" s="105">
        <v>1908</v>
      </c>
    </row>
    <row r="14" spans="2:5" s="1" customFormat="1" ht="20.100000000000001" customHeight="1">
      <c r="B14" s="96"/>
      <c r="C14" s="98"/>
      <c r="D14" s="101">
        <v>35</v>
      </c>
      <c r="E14" s="105">
        <v>2350</v>
      </c>
    </row>
    <row r="15" spans="2:5" s="1" customFormat="1" ht="20.100000000000001" customHeight="1">
      <c r="B15" s="96"/>
      <c r="C15" s="98"/>
      <c r="D15" s="101">
        <v>40</v>
      </c>
      <c r="E15" s="105">
        <v>2605</v>
      </c>
    </row>
    <row r="16" spans="2:5" s="1" customFormat="1" ht="20.100000000000001" customHeight="1">
      <c r="B16" s="94"/>
      <c r="C16" s="99"/>
      <c r="D16" s="101">
        <v>45</v>
      </c>
      <c r="E16" s="105">
        <v>2861</v>
      </c>
    </row>
    <row r="17" spans="2:7" s="1" customFormat="1" ht="20.100000000000001" customHeight="1">
      <c r="B17" s="93" t="s">
        <v>5</v>
      </c>
      <c r="C17" s="97" t="s">
        <v>6</v>
      </c>
      <c r="D17" s="101">
        <v>5</v>
      </c>
      <c r="E17" s="105">
        <v>403</v>
      </c>
    </row>
    <row r="18" spans="2:7" s="1" customFormat="1" ht="20.100000000000001" customHeight="1">
      <c r="B18" s="96"/>
      <c r="C18" s="98"/>
      <c r="D18" s="101">
        <v>10</v>
      </c>
      <c r="E18" s="105">
        <v>620</v>
      </c>
    </row>
    <row r="19" spans="2:7" s="1" customFormat="1" ht="20.100000000000001" customHeight="1">
      <c r="B19" s="96"/>
      <c r="C19" s="98"/>
      <c r="D19" s="101">
        <v>15</v>
      </c>
      <c r="E19" s="105">
        <v>836</v>
      </c>
    </row>
    <row r="20" spans="2:7" s="1" customFormat="1" ht="20.100000000000001" customHeight="1">
      <c r="B20" s="96"/>
      <c r="C20" s="98"/>
      <c r="D20" s="101">
        <v>20</v>
      </c>
      <c r="E20" s="105">
        <v>1053</v>
      </c>
    </row>
    <row r="21" spans="2:7" s="1" customFormat="1" ht="20.100000000000001" customHeight="1">
      <c r="B21" s="96"/>
      <c r="C21" s="98"/>
      <c r="D21" s="101">
        <v>25</v>
      </c>
      <c r="E21" s="105">
        <v>1457</v>
      </c>
    </row>
    <row r="22" spans="2:7" s="1" customFormat="1" ht="20.100000000000001" customHeight="1">
      <c r="B22" s="96"/>
      <c r="C22" s="98"/>
      <c r="D22" s="101">
        <v>30</v>
      </c>
      <c r="E22" s="105">
        <v>1674</v>
      </c>
    </row>
    <row r="23" spans="2:7" s="1" customFormat="1" ht="20.100000000000001" customHeight="1">
      <c r="B23" s="96"/>
      <c r="C23" s="98"/>
      <c r="D23" s="101">
        <v>35</v>
      </c>
      <c r="E23" s="105">
        <v>1890</v>
      </c>
    </row>
    <row r="24" spans="2:7" s="1" customFormat="1" ht="20.100000000000001" customHeight="1">
      <c r="B24" s="96"/>
      <c r="C24" s="98"/>
      <c r="D24" s="101">
        <v>40</v>
      </c>
      <c r="E24" s="105">
        <v>2106</v>
      </c>
    </row>
    <row r="25" spans="2:7" s="1" customFormat="1" ht="20.100000000000001" customHeight="1">
      <c r="B25" s="96"/>
      <c r="C25" s="98"/>
      <c r="D25" s="101">
        <v>45</v>
      </c>
      <c r="E25" s="105">
        <v>2509</v>
      </c>
    </row>
    <row r="26" spans="2:7" s="1" customFormat="1" ht="20.100000000000001" customHeight="1">
      <c r="B26" s="96"/>
      <c r="C26" s="98"/>
      <c r="D26" s="101">
        <v>50</v>
      </c>
      <c r="E26" s="105">
        <v>2725</v>
      </c>
    </row>
    <row r="27" spans="2:7" s="1" customFormat="1" ht="20.100000000000001" customHeight="1">
      <c r="B27" s="96"/>
      <c r="C27" s="98"/>
      <c r="D27" s="101">
        <v>55</v>
      </c>
      <c r="E27" s="105">
        <v>2942</v>
      </c>
    </row>
    <row r="28" spans="2:7" s="1" customFormat="1" ht="20.100000000000001" customHeight="1">
      <c r="B28" s="96"/>
      <c r="C28" s="98"/>
      <c r="D28" s="101">
        <v>60</v>
      </c>
      <c r="E28" s="105">
        <v>3158</v>
      </c>
    </row>
    <row r="29" spans="2:7" s="1" customFormat="1" ht="20.100000000000001" customHeight="1">
      <c r="B29" s="96"/>
      <c r="C29" s="98"/>
      <c r="D29" s="101">
        <v>65</v>
      </c>
      <c r="E29" s="105">
        <v>3562</v>
      </c>
    </row>
    <row r="30" spans="2:7" s="2" customFormat="1" ht="20.100000000000001" customHeight="1">
      <c r="B30" s="96"/>
      <c r="C30" s="98"/>
      <c r="D30" s="101">
        <v>70</v>
      </c>
      <c r="E30" s="105">
        <v>3778</v>
      </c>
      <c r="F30" s="1"/>
      <c r="G30" s="1"/>
    </row>
    <row r="31" spans="2:7" s="2" customFormat="1" ht="20.100000000000001" customHeight="1">
      <c r="B31" s="96"/>
      <c r="C31" s="98"/>
      <c r="D31" s="101">
        <v>75</v>
      </c>
      <c r="E31" s="105">
        <v>3994</v>
      </c>
      <c r="F31" s="1"/>
      <c r="G31" s="1"/>
    </row>
    <row r="32" spans="2:7" s="2" customFormat="1" ht="20.100000000000001" customHeight="1">
      <c r="B32" s="96"/>
      <c r="C32" s="98"/>
      <c r="D32" s="101">
        <v>80</v>
      </c>
      <c r="E32" s="105">
        <v>4210</v>
      </c>
      <c r="F32" s="1"/>
      <c r="G32" s="1"/>
    </row>
    <row r="33" spans="2:7" s="2" customFormat="1" ht="20.100000000000001" customHeight="1">
      <c r="B33" s="96"/>
      <c r="C33" s="98"/>
      <c r="D33" s="101">
        <v>85</v>
      </c>
      <c r="E33" s="105">
        <v>4614</v>
      </c>
      <c r="F33" s="1"/>
      <c r="G33" s="1"/>
    </row>
    <row r="34" spans="2:7" s="2" customFormat="1" ht="20.100000000000001" customHeight="1">
      <c r="B34" s="96"/>
      <c r="C34" s="98"/>
      <c r="D34" s="101">
        <v>90</v>
      </c>
      <c r="E34" s="105">
        <v>4830</v>
      </c>
      <c r="F34" s="1"/>
      <c r="G34" s="1"/>
    </row>
    <row r="35" spans="2:7" s="2" customFormat="1" ht="20.100000000000001" customHeight="1">
      <c r="B35" s="96"/>
      <c r="C35" s="98"/>
      <c r="D35" s="101">
        <v>95</v>
      </c>
      <c r="E35" s="105">
        <v>5046</v>
      </c>
      <c r="F35" s="1"/>
      <c r="G35" s="1"/>
    </row>
    <row r="36" spans="2:7" s="2" customFormat="1" ht="20.100000000000001" customHeight="1">
      <c r="B36" s="96"/>
      <c r="C36" s="98"/>
      <c r="D36" s="101">
        <v>100</v>
      </c>
      <c r="E36" s="105">
        <v>5262</v>
      </c>
      <c r="F36" s="1"/>
      <c r="G36" s="1"/>
    </row>
    <row r="37" spans="2:7" s="2" customFormat="1" ht="20.100000000000001" customHeight="1">
      <c r="B37" s="96"/>
      <c r="C37" s="98"/>
      <c r="D37" s="101">
        <v>105</v>
      </c>
      <c r="E37" s="105">
        <v>5667</v>
      </c>
      <c r="F37" s="1"/>
      <c r="G37" s="1"/>
    </row>
    <row r="38" spans="2:7" s="2" customFormat="1" ht="20.100000000000001" customHeight="1">
      <c r="B38" s="96"/>
      <c r="C38" s="98"/>
      <c r="D38" s="101">
        <v>110</v>
      </c>
      <c r="E38" s="105">
        <v>5883</v>
      </c>
      <c r="F38" s="1"/>
      <c r="G38" s="1"/>
    </row>
    <row r="39" spans="2:7" s="2" customFormat="1" ht="20.100000000000001" customHeight="1">
      <c r="B39" s="96"/>
      <c r="C39" s="98"/>
      <c r="D39" s="101">
        <v>115</v>
      </c>
      <c r="E39" s="105">
        <v>6100</v>
      </c>
      <c r="F39" s="1"/>
      <c r="G39" s="1"/>
    </row>
    <row r="40" spans="2:7" s="2" customFormat="1" ht="20.100000000000001" customHeight="1">
      <c r="B40" s="96"/>
      <c r="C40" s="99"/>
      <c r="D40" s="101">
        <v>120</v>
      </c>
      <c r="E40" s="105">
        <v>6316</v>
      </c>
      <c r="F40" s="1"/>
      <c r="G40" s="1"/>
    </row>
    <row r="41" spans="2:7" s="1" customFormat="1" ht="20.100000000000001" customHeight="1">
      <c r="B41" s="95" t="s">
        <v>15</v>
      </c>
      <c r="C41" s="100" t="s">
        <v>22</v>
      </c>
      <c r="D41" s="102"/>
      <c r="E41" s="105">
        <v>969</v>
      </c>
    </row>
    <row r="42" spans="2:7" s="1" customFormat="1" ht="20.100000000000001" customHeight="1"/>
    <row r="43" spans="2:7" s="1" customFormat="1" ht="20.100000000000001" customHeight="1"/>
    <row r="44" spans="2:7" s="1" customFormat="1" ht="20.100000000000001" customHeight="1"/>
    <row r="45" spans="2:7" s="1" customFormat="1" ht="20.100000000000001" customHeight="1"/>
  </sheetData>
  <mergeCells count="1">
    <mergeCell ref="B3:D3"/>
  </mergeCells>
  <phoneticPr fontId="2"/>
  <pageMargins left="0.78740157480314965" right="0.39370078740157483" top="0.78740157480314965" bottom="0.39370078740157483" header="0.31496062992125984" footer="0.31496062992125984"/>
  <pageSetup paperSize="9" scale="94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4:G7"/>
  <sheetViews>
    <sheetView workbookViewId="0">
      <selection activeCell="J23" sqref="J23:J24"/>
    </sheetView>
  </sheetViews>
  <sheetFormatPr defaultColWidth="10.77734375" defaultRowHeight="18" customHeight="1"/>
  <cols>
    <col min="1" max="1" width="3.77734375" customWidth="1"/>
    <col min="3" max="7" width="8.77734375" customWidth="1"/>
  </cols>
  <sheetData>
    <row r="4" spans="2:7" ht="18" customHeight="1">
      <c r="B4" s="106" t="s">
        <v>27</v>
      </c>
    </row>
    <row r="5" spans="2:7" ht="18" customHeight="1">
      <c r="B5" s="103" t="s">
        <v>29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</row>
    <row r="6" spans="2:7" ht="18" customHeight="1">
      <c r="B6" s="107">
        <v>10</v>
      </c>
      <c r="C6" s="67">
        <v>30000</v>
      </c>
      <c r="D6" s="67">
        <v>150000</v>
      </c>
      <c r="E6" s="67">
        <v>1000000</v>
      </c>
      <c r="F6" s="67">
        <v>7000000</v>
      </c>
      <c r="G6" s="67">
        <v>35000000</v>
      </c>
    </row>
    <row r="7" spans="2:7" ht="18" customHeight="1">
      <c r="B7" s="107">
        <v>20</v>
      </c>
      <c r="C7" s="67">
        <v>60000</v>
      </c>
      <c r="D7" s="67">
        <v>300000</v>
      </c>
      <c r="E7" s="67">
        <v>2000000</v>
      </c>
      <c r="F7" s="67">
        <v>14000000</v>
      </c>
      <c r="G7" s="67">
        <v>70000000</v>
      </c>
    </row>
  </sheetData>
  <phoneticPr fontId="2"/>
  <pageMargins left="0.78740157480314965" right="0.39370078740157483" top="0.78740157480314965" bottom="0.3937007874015748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舗装厚の検討 (奄美N3)</vt:lpstr>
      <vt:lpstr>舗装厚の検討 (奄美N4)</vt:lpstr>
      <vt:lpstr>舗装厚の検討 (奄美N5)</vt:lpstr>
      <vt:lpstr>施工単価</vt:lpstr>
      <vt:lpstr>疲労破壊輪数</vt:lpstr>
    </vt:vector>
  </TitlesOfParts>
  <Company>Microsoft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110西内浩二</dc:creator>
  <cp:lastModifiedBy>小金園 礼</cp:lastModifiedBy>
  <cp:lastPrinted>2017-02-02T06:36:53Z</cp:lastPrinted>
  <dcterms:created xsi:type="dcterms:W3CDTF">2016-12-22T10:05:33Z</dcterms:created>
  <dcterms:modified xsi:type="dcterms:W3CDTF">2020-07-08T01:08:26Z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2020-07-08T01:08:26Z</vt:filetime>
  </property>
</Properties>
</file>