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65" windowWidth="28680" windowHeight="13335" activeTab="3"/>
  </bookViews>
  <sheets>
    <sheet name="舗装厚の検討 (内地N3)" sheetId="4" r:id="rId1"/>
    <sheet name="舗装厚の検討 (内地N4)" sheetId="5" r:id="rId2"/>
    <sheet name="舗装厚の検討 (内地N5)" sheetId="6" r:id="rId3"/>
    <sheet name="施工単価" sheetId="3" r:id="rId4"/>
    <sheet name="疲労破壊輪数" sheetId="2" r:id="rId5"/>
  </sheets>
  <definedNames>
    <definedName name="_xlnm.Print_Titles" localSheetId="2">'舗装厚の検討 (内地N5)'!$A:$E</definedName>
    <definedName name="_xlnm.Print_Area" localSheetId="3">施工単価!$A$1:$F$65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<sst xmlns="http://schemas.openxmlformats.org/spreadsheetml/2006/main" xmlns:r="http://schemas.openxmlformats.org/officeDocument/2006/relationships" count="40" uniqueCount="40">
  <si>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上層路盤</t>
    <rPh sb="0" eb="2">
      <t>ジョウソウ</t>
    </rPh>
    <rPh sb="2" eb="4">
      <t>ロバン</t>
    </rPh>
    <phoneticPr fontId="2"/>
  </si>
  <si>
    <t>クラッシャラン</t>
  </si>
  <si>
    <t>下層路盤</t>
    <rPh sb="0" eb="2">
      <t>カソウ</t>
    </rPh>
    <rPh sb="2" eb="4">
      <t>ロバン</t>
    </rPh>
    <phoneticPr fontId="2"/>
  </si>
  <si>
    <t>舗装厚
T</t>
    <rPh sb="0" eb="2">
      <t>ホソウ</t>
    </rPh>
    <rPh sb="2" eb="3">
      <t>アツ</t>
    </rPh>
    <phoneticPr fontId="2"/>
  </si>
  <si>
    <t>表層</t>
    <rPh sb="0" eb="2">
      <t>ヒョウソウ</t>
    </rPh>
    <phoneticPr fontId="2"/>
  </si>
  <si>
    <t>材料</t>
    <rPh sb="0" eb="2">
      <t>ザイリョウ</t>
    </rPh>
    <phoneticPr fontId="2"/>
  </si>
  <si>
    <t>シラス</t>
  </si>
  <si>
    <t>密粒As</t>
    <rPh sb="0" eb="2">
      <t>ミツリュウ</t>
    </rPh>
    <phoneticPr fontId="2"/>
  </si>
  <si>
    <t>合計</t>
    <rPh sb="0" eb="2">
      <t>ゴウケイ</t>
    </rPh>
    <phoneticPr fontId="2"/>
  </si>
  <si>
    <t>施工単価(令和元年9月)</t>
  </si>
  <si>
    <t>設計CBR</t>
    <rPh sb="0" eb="2">
      <t>セッケイ</t>
    </rPh>
    <phoneticPr fontId="2"/>
  </si>
  <si>
    <t>粒調砕石</t>
    <rPh sb="0" eb="2">
      <t>リュウチョウ</t>
    </rPh>
    <rPh sb="2" eb="4">
      <t>サイセキ</t>
    </rPh>
    <phoneticPr fontId="2"/>
  </si>
  <si>
    <t/>
  </si>
  <si>
    <t>TA'</t>
  </si>
  <si>
    <t>材料・規格</t>
    <rPh sb="0" eb="2">
      <t>ザイリョウ</t>
    </rPh>
    <rPh sb="3" eb="5">
      <t>キカク</t>
    </rPh>
    <phoneticPr fontId="2"/>
  </si>
  <si>
    <t>目標TA</t>
    <rPh sb="0" eb="2">
      <t>モクヒョウ</t>
    </rPh>
    <phoneticPr fontId="2"/>
  </si>
  <si>
    <t>基層</t>
    <rPh sb="0" eb="2">
      <t>キソウ</t>
    </rPh>
    <phoneticPr fontId="2"/>
  </si>
  <si>
    <t>単価:</t>
    <rPh sb="0" eb="2">
      <t>タンカ</t>
    </rPh>
    <phoneticPr fontId="2"/>
  </si>
  <si>
    <t>舗装工種</t>
    <rPh sb="0" eb="2">
      <t>ホソウ</t>
    </rPh>
    <rPh sb="2" eb="4">
      <t>コウシュ</t>
    </rPh>
    <phoneticPr fontId="2"/>
  </si>
  <si>
    <t>※単価は令和元年9月時点の参考単価であるため，適宜修正して使用してください。</t>
    <rPh sb="1" eb="3">
      <t>タンカ</t>
    </rPh>
    <rPh sb="4" eb="6">
      <t>レイワ</t>
    </rPh>
    <rPh sb="6" eb="7">
      <t>ガン</t>
    </rPh>
    <rPh sb="7" eb="8">
      <t>ネン</t>
    </rPh>
    <rPh sb="9" eb="10">
      <t>ガツ</t>
    </rPh>
    <rPh sb="10" eb="12">
      <t>ジテン</t>
    </rPh>
    <rPh sb="13" eb="15">
      <t>サンコウ</t>
    </rPh>
    <rPh sb="15" eb="17">
      <t>タンカ</t>
    </rPh>
    <rPh sb="23" eb="25">
      <t>テキギ</t>
    </rPh>
    <rPh sb="25" eb="27">
      <t>シュウセイ</t>
    </rPh>
    <rPh sb="29" eb="31">
      <t>シヨウ</t>
    </rPh>
    <phoneticPr fontId="17"/>
  </si>
  <si>
    <t>掘削</t>
    <rPh sb="0" eb="2">
      <t>クッサク</t>
    </rPh>
    <phoneticPr fontId="2"/>
  </si>
  <si>
    <t>掘削(m3)</t>
    <rPh sb="0" eb="2">
      <t>クッサク</t>
    </rPh>
    <phoneticPr fontId="2"/>
  </si>
  <si>
    <t>本土</t>
    <rPh sb="0" eb="2">
      <t>ホンド</t>
    </rPh>
    <phoneticPr fontId="2"/>
  </si>
  <si>
    <t>施工費
(円/m2)</t>
    <rPh sb="0" eb="3">
      <t>セコウヒ</t>
    </rPh>
    <rPh sb="5" eb="6">
      <t>エン</t>
    </rPh>
    <phoneticPr fontId="2"/>
  </si>
  <si>
    <t>アスファルト舗装構成の比較（内地）</t>
    <rPh sb="6" eb="8">
      <t>ホソウ</t>
    </rPh>
    <rPh sb="8" eb="10">
      <t>コウセイ</t>
    </rPh>
    <rPh sb="11" eb="13">
      <t>ヒカク</t>
    </rPh>
    <rPh sb="14" eb="16">
      <t>ナイチ</t>
    </rPh>
    <phoneticPr fontId="2"/>
  </si>
  <si>
    <t>評価</t>
    <rPh sb="0" eb="2">
      <t>ヒョウカ</t>
    </rPh>
    <phoneticPr fontId="2"/>
  </si>
  <si>
    <t>密粒As(プライムコート)</t>
    <rPh sb="0" eb="2">
      <t>ミツリュウ</t>
    </rPh>
    <phoneticPr fontId="2"/>
  </si>
  <si>
    <t>〃　　(タックコート)</t>
  </si>
  <si>
    <t>舗装
各層</t>
    <rPh sb="0" eb="2">
      <t>ホソウ</t>
    </rPh>
    <rPh sb="3" eb="4">
      <t>カク</t>
    </rPh>
    <rPh sb="4" eb="5">
      <t>ソウ</t>
    </rPh>
    <phoneticPr fontId="2"/>
  </si>
  <si>
    <t>粗粒As(プライムコート)</t>
    <rPh sb="0" eb="2">
      <t>ソリュウ</t>
    </rPh>
    <phoneticPr fontId="2"/>
  </si>
  <si>
    <t>工種・材料・規格</t>
    <rPh sb="0" eb="2">
      <t>コウシュ</t>
    </rPh>
    <rPh sb="3" eb="5">
      <t>ザイリョウ</t>
    </rPh>
    <rPh sb="6" eb="8">
      <t>キカク</t>
    </rPh>
    <phoneticPr fontId="2"/>
  </si>
  <si>
    <t>片切掘削</t>
    <rPh sb="0" eb="1">
      <t>カタ</t>
    </rPh>
    <rPh sb="1" eb="2">
      <t>キ</t>
    </rPh>
    <rPh sb="2" eb="4">
      <t>クッサク</t>
    </rPh>
    <phoneticPr fontId="2"/>
  </si>
  <si>
    <t>形状・厚さ</t>
    <rPh sb="0" eb="2">
      <t>ケイジョウ</t>
    </rPh>
    <rPh sb="3" eb="4">
      <t>アツ</t>
    </rPh>
    <phoneticPr fontId="2"/>
  </si>
  <si>
    <t>舗装計画交通量と疲労破壊輪数</t>
    <rPh sb="0" eb="2">
      <t>ホソウ</t>
    </rPh>
    <rPh sb="2" eb="4">
      <t>ケイカク</t>
    </rPh>
    <rPh sb="4" eb="7">
      <t>コウツウリョウ</t>
    </rPh>
    <rPh sb="8" eb="10">
      <t>ヒロウ</t>
    </rPh>
    <rPh sb="10" eb="12">
      <t>ハカイ</t>
    </rPh>
    <rPh sb="12" eb="13">
      <t>リン</t>
    </rPh>
    <rPh sb="13" eb="14">
      <t>スウ</t>
    </rPh>
    <phoneticPr fontId="2"/>
  </si>
  <si>
    <t>&gt;設計期間20年，信頼性90%</t>
    <rPh sb="1" eb="3">
      <t>セッケイ</t>
    </rPh>
    <rPh sb="3" eb="5">
      <t>キカン</t>
    </rPh>
    <rPh sb="7" eb="8">
      <t>ネン</t>
    </rPh>
    <rPh sb="9" eb="11">
      <t>シンライ</t>
    </rPh>
    <rPh sb="11" eb="12">
      <t>セイ</t>
    </rPh>
    <phoneticPr fontId="2"/>
  </si>
  <si>
    <t>粗粒As</t>
    <rPh sb="0" eb="1">
      <t>ソ</t>
    </rPh>
    <rPh sb="1" eb="2">
      <t>リュウ</t>
    </rPh>
    <phoneticPr fontId="2"/>
  </si>
  <si>
    <t>設計期間</t>
    <rPh sb="0" eb="2">
      <t>セッケイ</t>
    </rPh>
    <rPh sb="2" eb="4">
      <t>キカン</t>
    </rPh>
    <phoneticPr fontId="2"/>
  </si>
  <si>
    <t>等値
換算
係数</t>
    <rPh sb="0" eb="2">
      <t>トウチ</t>
    </rPh>
    <rPh sb="3" eb="5">
      <t>カンサン</t>
    </rPh>
    <rPh sb="6" eb="8">
      <t>ケイスウ</t>
    </rPh>
    <phoneticPr fontId="2"/>
  </si>
  <si>
    <t>設計
CBR</t>
    <rPh sb="0" eb="2">
      <t>セッケイ</t>
    </rPh>
    <phoneticPr fontId="2"/>
  </si>
  <si>
    <t>目標
TA</t>
    <rPh sb="0" eb="2">
      <t>モクヒョウ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</si>
</sst>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quot;&gt;交通区分:N&quot;0"/>
    <numFmt numFmtId="177" formatCode="&quot;&gt;疲労破壊輪数:&quot;0,000"/>
    <numFmt numFmtId="180" formatCode="&quot;CASE-&quot;0"/>
    <numFmt numFmtId="184" formatCode="&quot;N&quot;0"/>
    <numFmt numFmtId="182" formatCode="&quot;t=&quot;0&quot;cm&quot;"/>
    <numFmt numFmtId="178" formatCode="0&quot;%&quot;"/>
    <numFmt numFmtId="183" formatCode="0&quot;年&quot;"/>
    <numFmt numFmtId="179" formatCode="0.0"/>
    <numFmt numFmtId="181" formatCode="_ * #,##0.00_ ;_ * \-#,##0.00_ ;_ * &quot;-&quot;_ ;_ @_ "/>
  </numFmts>
  <fonts count="18">
    <font>
      <sz val="11"/>
      <color theme="1"/>
      <name val="Meiryo UI"/>
      <family val="3"/>
    </font>
    <font>
      <sz val="11"/>
      <color theme="1"/>
      <name val="ＭＳ Ｐゴシック"/>
      <family val="2"/>
      <scheme val="minor"/>
    </font>
    <font>
      <sz val="6"/>
      <color auto="1"/>
      <name val="Meiryo UI"/>
      <family val="3"/>
    </font>
    <font>
      <sz val="9"/>
      <color theme="1"/>
      <name val="Meiryo UI"/>
      <family val="3"/>
    </font>
    <font>
      <b/>
      <u/>
      <sz val="12"/>
      <color auto="1"/>
      <name val="Meiryo UI"/>
      <family val="3"/>
    </font>
    <font>
      <sz val="11"/>
      <color theme="1"/>
      <name val="Meiryo UI"/>
      <family val="3"/>
    </font>
    <font>
      <sz val="11"/>
      <color auto="1"/>
      <name val="Meiryo UI"/>
      <family val="3"/>
    </font>
    <font>
      <sz val="12"/>
      <color auto="1"/>
      <name val="Meiryo UI"/>
      <family val="3"/>
    </font>
    <font>
      <b/>
      <sz val="9"/>
      <color theme="1"/>
      <name val="Meiryo UI"/>
      <family val="3"/>
    </font>
    <font>
      <sz val="9"/>
      <color auto="1"/>
      <name val="Meiryo UI"/>
      <family val="3"/>
    </font>
    <font>
      <sz val="8"/>
      <color theme="1"/>
      <name val="Meiryo UI"/>
      <family val="3"/>
    </font>
    <font>
      <sz val="9"/>
      <color rgb="FF0000FF"/>
      <name val="Meiryo UI"/>
      <family val="3"/>
    </font>
    <font>
      <b/>
      <u/>
      <sz val="14"/>
      <color auto="1"/>
      <name val="Meiryo UI"/>
      <family val="3"/>
    </font>
    <font>
      <sz val="12"/>
      <color theme="1"/>
      <name val="Meiryo UI"/>
      <family val="3"/>
    </font>
    <font>
      <sz val="11"/>
      <color rgb="FF0000FF"/>
      <name val="Meiryo UI"/>
      <family val="3"/>
    </font>
    <font>
      <sz val="11"/>
      <color rgb="FFFF0000"/>
      <name val="Meiryo UI"/>
      <family val="3"/>
    </font>
    <font>
      <sz val="10"/>
      <color theme="1"/>
      <name val="Meiryo UI"/>
      <family val="3"/>
    </font>
    <font>
      <sz val="6"/>
      <color auto="1"/>
      <name val="ＭＳ ゴシック"/>
      <family val="3"/>
    </font>
  </fonts>
  <fills count="8">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6" tint="0.8"/>
        <bgColor indexed="64"/>
      </patternFill>
    </fill>
    <fill>
      <patternFill patternType="solid">
        <fgColor theme="9" tint="0.8"/>
        <bgColor indexed="64"/>
      </patternFill>
    </fill>
    <fill>
      <patternFill patternType="solid">
        <fgColor theme="8" tint="0.8"/>
        <bgColor indexed="64"/>
      </patternFill>
    </fill>
    <fill>
      <patternFill patternType="solid">
        <fgColor theme="0" tint="-0.15"/>
        <bgColor indexed="64"/>
      </patternFill>
    </fill>
  </fills>
  <borders count="19">
    <border>
      <left/>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hair">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176" fontId="6" fillId="0" borderId="0" xfId="3" applyNumberFormat="1" applyFont="1" applyBorder="1" applyAlignment="1">
      <alignment horizontal="left" vertical="center"/>
    </xf>
    <xf numFmtId="0" fontId="6" fillId="0" borderId="0" xfId="0" applyFont="1" applyAlignment="1">
      <alignment horizontal="left" vertical="center"/>
    </xf>
    <xf numFmtId="177" fontId="6" fillId="0" borderId="1" xfId="4" applyNumberFormat="1" applyFont="1" applyBorder="1" applyAlignment="1">
      <alignment horizontal="lef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178" fontId="3" fillId="0" borderId="4" xfId="3" applyNumberFormat="1" applyFont="1" applyBorder="1" applyAlignment="1">
      <alignment horizontal="center" vertical="center"/>
    </xf>
    <xf numFmtId="0" fontId="7" fillId="0" borderId="0" xfId="0" applyFont="1">
      <alignment vertical="center"/>
    </xf>
    <xf numFmtId="178" fontId="3" fillId="0" borderId="2" xfId="3" applyNumberFormat="1" applyFont="1" applyBorder="1" applyAlignment="1">
      <alignment horizontal="center" vertical="center"/>
    </xf>
    <xf numFmtId="178" fontId="3" fillId="0" borderId="5" xfId="3" applyNumberFormat="1" applyFont="1" applyBorder="1" applyAlignment="1">
      <alignment horizontal="center" vertical="center"/>
    </xf>
    <xf numFmtId="179" fontId="8" fillId="2" borderId="5" xfId="0" applyNumberFormat="1" applyFont="1" applyFill="1" applyBorder="1" applyAlignment="1">
      <alignment horizontal="center" vertical="center"/>
    </xf>
    <xf numFmtId="178" fontId="3" fillId="0" borderId="3" xfId="3" applyNumberFormat="1" applyFont="1" applyBorder="1" applyAlignment="1">
      <alignment horizontal="center" vertical="center"/>
    </xf>
    <xf numFmtId="0" fontId="3" fillId="3" borderId="4" xfId="0" applyFont="1" applyFill="1" applyBorder="1" applyAlignment="1">
      <alignment horizontal="center" vertical="center" wrapText="1"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9"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3" borderId="11" xfId="0" applyFont="1" applyFill="1" applyBorder="1" applyAlignment="1">
      <alignment horizontal="center" vertical="center" shrinkToFit="1"/>
    </xf>
    <xf numFmtId="0" fontId="9" fillId="0" borderId="0" xfId="0" applyFont="1">
      <alignment vertical="center"/>
    </xf>
    <xf numFmtId="0" fontId="6" fillId="0" borderId="0" xfId="0" applyFont="1">
      <alignment vertical="center"/>
    </xf>
    <xf numFmtId="177" fontId="6" fillId="0" borderId="0" xfId="4" applyNumberFormat="1" applyFont="1" applyBorder="1" applyAlignment="1">
      <alignment horizontal="left" vertical="center" shrinkToFit="1"/>
    </xf>
    <xf numFmtId="0" fontId="3" fillId="3" borderId="4"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 xfId="0" applyFont="1" applyFill="1" applyBorder="1" applyAlignment="1">
      <alignment horizontal="right" vertical="center" shrinkToFit="1"/>
    </xf>
    <xf numFmtId="0" fontId="3" fillId="3" borderId="12" xfId="0" applyFont="1" applyFill="1" applyBorder="1" applyAlignment="1">
      <alignment horizontal="center" vertical="center" shrinkToFit="1"/>
    </xf>
    <xf numFmtId="2" fontId="3" fillId="3" borderId="6" xfId="0" applyNumberFormat="1" applyFont="1" applyFill="1" applyBorder="1" applyAlignment="1">
      <alignment horizontal="center" vertical="center" shrinkToFit="1"/>
    </xf>
    <xf numFmtId="2" fontId="3" fillId="3" borderId="7" xfId="0" applyNumberFormat="1" applyFont="1" applyFill="1" applyBorder="1" applyAlignment="1">
      <alignment horizontal="center" vertical="center" shrinkToFit="1"/>
    </xf>
    <xf numFmtId="2" fontId="3" fillId="3" borderId="8" xfId="0" applyNumberFormat="1" applyFont="1" applyFill="1" applyBorder="1" applyAlignment="1">
      <alignment horizontal="center" vertical="center" shrinkToFit="1"/>
    </xf>
    <xf numFmtId="2" fontId="3" fillId="3" borderId="9" xfId="0" applyNumberFormat="1" applyFont="1" applyFill="1" applyBorder="1" applyAlignment="1">
      <alignment horizontal="center" vertical="center" shrinkToFit="1"/>
    </xf>
    <xf numFmtId="38" fontId="3" fillId="3" borderId="13" xfId="4" applyFont="1" applyFill="1" applyBorder="1" applyAlignment="1">
      <alignment horizontal="left" vertical="center" shrinkToFit="1"/>
    </xf>
    <xf numFmtId="0" fontId="3" fillId="3" borderId="14" xfId="0" applyFont="1" applyFill="1" applyBorder="1" applyAlignment="1">
      <alignment horizontal="center" vertical="center" shrinkToFit="1"/>
    </xf>
    <xf numFmtId="180" fontId="3" fillId="4" borderId="4" xfId="0" applyNumberFormat="1" applyFont="1" applyFill="1" applyBorder="1" applyAlignment="1">
      <alignment horizontal="center" vertical="center"/>
    </xf>
    <xf numFmtId="0" fontId="10" fillId="4" borderId="4" xfId="0" applyFont="1" applyFill="1" applyBorder="1" applyAlignment="1">
      <alignment horizontal="center" vertical="center" wrapText="1" shrinkToFit="1"/>
    </xf>
    <xf numFmtId="41" fontId="11" fillId="0" borderId="6" xfId="0" applyNumberFormat="1" applyFont="1" applyBorder="1">
      <alignment vertical="center"/>
    </xf>
    <xf numFmtId="41" fontId="11" fillId="0" borderId="7" xfId="0" applyNumberFormat="1" applyFont="1" applyBorder="1">
      <alignment vertical="center"/>
    </xf>
    <xf numFmtId="41" fontId="11" fillId="0" borderId="8" xfId="0" applyNumberFormat="1" applyFont="1" applyBorder="1">
      <alignment vertical="center"/>
    </xf>
    <xf numFmtId="41" fontId="11" fillId="0" borderId="9" xfId="0" applyNumberFormat="1" applyFont="1" applyBorder="1">
      <alignment vertical="center"/>
    </xf>
    <xf numFmtId="43" fontId="3" fillId="0" borderId="3" xfId="0" applyNumberFormat="1" applyFont="1" applyBorder="1">
      <alignment vertical="center"/>
    </xf>
    <xf numFmtId="41" fontId="3" fillId="0" borderId="4" xfId="0" applyNumberFormat="1" applyFont="1" applyBorder="1">
      <alignment vertical="center"/>
    </xf>
    <xf numFmtId="0" fontId="3" fillId="0" borderId="11" xfId="0" applyFont="1" applyBorder="1" applyAlignment="1">
      <alignment horizontal="center" vertical="center"/>
    </xf>
    <xf numFmtId="41" fontId="11" fillId="5" borderId="6" xfId="0" applyNumberFormat="1" applyFont="1" applyFill="1" applyBorder="1">
      <alignment vertical="center"/>
    </xf>
    <xf numFmtId="41" fontId="11" fillId="5" borderId="7" xfId="0" applyNumberFormat="1" applyFont="1" applyFill="1" applyBorder="1">
      <alignment vertical="center"/>
    </xf>
    <xf numFmtId="41" fontId="11" fillId="5" borderId="8" xfId="0" applyNumberFormat="1" applyFont="1" applyFill="1" applyBorder="1">
      <alignment vertical="center"/>
    </xf>
    <xf numFmtId="41" fontId="11" fillId="5" borderId="9" xfId="0" applyNumberFormat="1" applyFont="1" applyFill="1" applyBorder="1">
      <alignment vertical="center"/>
    </xf>
    <xf numFmtId="43" fontId="3" fillId="5" borderId="3" xfId="0" applyNumberFormat="1" applyFont="1" applyFill="1" applyBorder="1">
      <alignment vertical="center"/>
    </xf>
    <xf numFmtId="41" fontId="3" fillId="5" borderId="4" xfId="0" applyNumberFormat="1" applyFont="1" applyFill="1" applyBorder="1">
      <alignment vertical="center"/>
    </xf>
    <xf numFmtId="0" fontId="3" fillId="5" borderId="11" xfId="0" applyFont="1" applyFill="1" applyBorder="1" applyAlignment="1">
      <alignment horizontal="center" vertical="center"/>
    </xf>
    <xf numFmtId="0" fontId="10" fillId="4" borderId="4" xfId="0" applyFont="1" applyFill="1" applyBorder="1" applyAlignment="1">
      <alignment horizontal="center" vertical="center" shrinkToFit="1"/>
    </xf>
    <xf numFmtId="43" fontId="3" fillId="0" borderId="6" xfId="0" applyNumberFormat="1" applyFont="1" applyBorder="1">
      <alignment vertical="center"/>
    </xf>
    <xf numFmtId="43" fontId="3" fillId="0" borderId="7" xfId="0" applyNumberFormat="1" applyFont="1" applyBorder="1">
      <alignment vertical="center"/>
    </xf>
    <xf numFmtId="43" fontId="3" fillId="0" borderId="8" xfId="0" applyNumberFormat="1" applyFont="1" applyBorder="1">
      <alignment vertical="center"/>
    </xf>
    <xf numFmtId="43" fontId="3" fillId="0" borderId="9" xfId="0" applyNumberFormat="1" applyFont="1" applyBorder="1">
      <alignment vertical="center"/>
    </xf>
    <xf numFmtId="43" fontId="3" fillId="0" borderId="0" xfId="0" applyNumberFormat="1" applyFont="1" applyAlignment="1">
      <alignment horizontal="right" vertical="center"/>
    </xf>
    <xf numFmtId="43" fontId="3" fillId="0" borderId="4" xfId="0" applyNumberFormat="1" applyFont="1" applyBorder="1">
      <alignment vertical="center"/>
    </xf>
    <xf numFmtId="0" fontId="3" fillId="0" borderId="12" xfId="0" applyFont="1" applyBorder="1" applyAlignment="1">
      <alignment horizontal="center" vertical="center"/>
    </xf>
    <xf numFmtId="43" fontId="3" fillId="5" borderId="6" xfId="0" applyNumberFormat="1" applyFont="1" applyFill="1" applyBorder="1">
      <alignment vertical="center"/>
    </xf>
    <xf numFmtId="43" fontId="3" fillId="5" borderId="7" xfId="0" applyNumberFormat="1" applyFont="1" applyFill="1" applyBorder="1">
      <alignment vertical="center"/>
    </xf>
    <xf numFmtId="43" fontId="3" fillId="5" borderId="8" xfId="0" applyNumberFormat="1" applyFont="1" applyFill="1" applyBorder="1">
      <alignment vertical="center"/>
    </xf>
    <xf numFmtId="43" fontId="3" fillId="5" borderId="9" xfId="0" applyNumberFormat="1" applyFont="1" applyFill="1" applyBorder="1">
      <alignment vertical="center"/>
    </xf>
    <xf numFmtId="43" fontId="3" fillId="5" borderId="0" xfId="0" applyNumberFormat="1" applyFont="1" applyFill="1" applyAlignment="1">
      <alignment horizontal="right" vertical="center"/>
    </xf>
    <xf numFmtId="43" fontId="3" fillId="5" borderId="4" xfId="0" applyNumberFormat="1" applyFont="1" applyFill="1" applyBorder="1">
      <alignment vertical="center"/>
    </xf>
    <xf numFmtId="0" fontId="3" fillId="5" borderId="12" xfId="0" applyFont="1" applyFill="1" applyBorder="1" applyAlignment="1">
      <alignment horizontal="center" vertical="center"/>
    </xf>
    <xf numFmtId="41" fontId="3" fillId="0" borderId="6" xfId="0" applyNumberFormat="1" applyFont="1" applyBorder="1">
      <alignment vertical="center"/>
    </xf>
    <xf numFmtId="41" fontId="3" fillId="0" borderId="7" xfId="0" applyNumberFormat="1" applyFont="1" applyBorder="1">
      <alignment vertical="center"/>
    </xf>
    <xf numFmtId="41" fontId="3" fillId="0" borderId="15" xfId="4" applyNumberFormat="1" applyFont="1" applyBorder="1">
      <alignment vertical="center"/>
    </xf>
    <xf numFmtId="41" fontId="3" fillId="0" borderId="9" xfId="0" applyNumberFormat="1" applyFont="1" applyBorder="1">
      <alignment vertical="center"/>
    </xf>
    <xf numFmtId="41" fontId="3" fillId="0" borderId="3" xfId="0" applyNumberFormat="1" applyFont="1" applyBorder="1">
      <alignment vertical="center"/>
    </xf>
    <xf numFmtId="0" fontId="3" fillId="0" borderId="14" xfId="0" applyFont="1" applyBorder="1" applyAlignment="1">
      <alignment horizontal="center" vertical="center"/>
    </xf>
    <xf numFmtId="41" fontId="3" fillId="5" borderId="6" xfId="0" applyNumberFormat="1" applyFont="1" applyFill="1" applyBorder="1">
      <alignment vertical="center"/>
    </xf>
    <xf numFmtId="41" fontId="3" fillId="5" borderId="7" xfId="0" applyNumberFormat="1" applyFont="1" applyFill="1" applyBorder="1">
      <alignment vertical="center"/>
    </xf>
    <xf numFmtId="41" fontId="3" fillId="5" borderId="15" xfId="4" applyNumberFormat="1" applyFont="1" applyFill="1" applyBorder="1">
      <alignment vertical="center"/>
    </xf>
    <xf numFmtId="41" fontId="3" fillId="5" borderId="9" xfId="0" applyNumberFormat="1" applyFont="1" applyFill="1" applyBorder="1">
      <alignment vertical="center"/>
    </xf>
    <xf numFmtId="41" fontId="3" fillId="5" borderId="3" xfId="0" applyNumberFormat="1" applyFont="1" applyFill="1" applyBorder="1">
      <alignment vertical="center"/>
    </xf>
    <xf numFmtId="0" fontId="3" fillId="5" borderId="14" xfId="0" applyFont="1" applyFill="1" applyBorder="1" applyAlignment="1">
      <alignment horizontal="center" vertical="center"/>
    </xf>
    <xf numFmtId="180" fontId="3" fillId="6" borderId="4" xfId="0" applyNumberFormat="1" applyFont="1" applyFill="1" applyBorder="1" applyAlignment="1">
      <alignment horizontal="center" vertical="center"/>
    </xf>
    <xf numFmtId="0" fontId="10" fillId="6" borderId="4" xfId="0" applyFont="1" applyFill="1" applyBorder="1" applyAlignment="1">
      <alignment horizontal="center" vertical="center" wrapText="1" shrinkToFit="1"/>
    </xf>
    <xf numFmtId="181" fontId="3" fillId="0" borderId="3" xfId="0" applyNumberFormat="1" applyFont="1" applyBorder="1">
      <alignment vertical="center"/>
    </xf>
    <xf numFmtId="181" fontId="3" fillId="5" borderId="3" xfId="0" applyNumberFormat="1" applyFont="1" applyFill="1" applyBorder="1">
      <alignment vertical="center"/>
    </xf>
    <xf numFmtId="41" fontId="11" fillId="0" borderId="16" xfId="0" applyNumberFormat="1" applyFont="1" applyBorder="1">
      <alignment vertical="center"/>
    </xf>
    <xf numFmtId="41" fontId="11" fillId="0" borderId="17" xfId="0" applyNumberFormat="1" applyFont="1" applyBorder="1">
      <alignment vertical="center"/>
    </xf>
    <xf numFmtId="181" fontId="3" fillId="0" borderId="17" xfId="0" applyNumberFormat="1" applyFont="1" applyBorder="1">
      <alignment vertical="center"/>
    </xf>
    <xf numFmtId="41" fontId="3" fillId="0" borderId="17" xfId="0" applyNumberFormat="1" applyFont="1" applyBorder="1">
      <alignment vertical="center"/>
    </xf>
    <xf numFmtId="0" fontId="3" fillId="0" borderId="17" xfId="0" applyFont="1" applyBorder="1" applyAlignment="1">
      <alignment horizontal="center" vertical="center"/>
    </xf>
    <xf numFmtId="0" fontId="10" fillId="6" borderId="4" xfId="0" applyFont="1" applyFill="1" applyBorder="1" applyAlignment="1">
      <alignment horizontal="center" vertical="center" shrinkToFit="1"/>
    </xf>
    <xf numFmtId="0" fontId="3" fillId="0" borderId="0" xfId="0" applyFont="1" applyAlignment="1">
      <alignment horizontal="right" vertical="center"/>
    </xf>
    <xf numFmtId="0" fontId="3" fillId="5" borderId="0" xfId="0" applyFont="1" applyFill="1" applyAlignment="1">
      <alignment horizontal="right" vertical="center"/>
    </xf>
    <xf numFmtId="43" fontId="3" fillId="0" borderId="18" xfId="0" applyNumberFormat="1" applyFont="1" applyBorder="1">
      <alignment vertical="center"/>
    </xf>
    <xf numFmtId="43" fontId="3" fillId="0" borderId="0" xfId="0" applyNumberFormat="1" applyFont="1" applyBorder="1">
      <alignment vertical="center"/>
    </xf>
    <xf numFmtId="0" fontId="3" fillId="0" borderId="0" xfId="0" applyFont="1" applyBorder="1" applyAlignment="1">
      <alignment horizontal="center" vertical="center"/>
    </xf>
    <xf numFmtId="41" fontId="3" fillId="0" borderId="18" xfId="0" applyNumberFormat="1" applyFont="1" applyBorder="1">
      <alignment vertical="center"/>
    </xf>
    <xf numFmtId="41" fontId="3" fillId="0" borderId="0" xfId="4" applyNumberFormat="1" applyFont="1" applyBorder="1">
      <alignment vertical="center"/>
    </xf>
    <xf numFmtId="0" fontId="3" fillId="0" borderId="17" xfId="0" applyFont="1" applyBorder="1" applyAlignment="1">
      <alignment vertical="center"/>
    </xf>
    <xf numFmtId="41" fontId="11" fillId="0" borderId="0" xfId="0" applyNumberFormat="1" applyFont="1" applyBorder="1">
      <alignment vertical="center"/>
    </xf>
    <xf numFmtId="181" fontId="3" fillId="0" borderId="0" xfId="0" applyNumberFormat="1" applyFont="1" applyBorder="1">
      <alignment vertical="center"/>
    </xf>
    <xf numFmtId="0" fontId="3" fillId="0" borderId="0" xfId="0" applyFont="1" applyBorder="1" applyAlignment="1">
      <alignment vertical="center"/>
    </xf>
    <xf numFmtId="41" fontId="3" fillId="0" borderId="10" xfId="0" applyNumberFormat="1" applyFont="1" applyBorder="1">
      <alignment vertical="center"/>
    </xf>
    <xf numFmtId="41" fontId="3" fillId="0" borderId="11" xfId="4" applyNumberFormat="1" applyFont="1" applyBorder="1">
      <alignment vertical="center"/>
    </xf>
    <xf numFmtId="41" fontId="11" fillId="0" borderId="18" xfId="0" applyNumberFormat="1" applyFont="1" applyBorder="1">
      <alignment vertical="center"/>
    </xf>
    <xf numFmtId="0" fontId="12" fillId="0" borderId="0" xfId="0" applyFont="1">
      <alignment vertical="center"/>
    </xf>
    <xf numFmtId="176" fontId="6" fillId="0" borderId="0" xfId="3" applyNumberFormat="1" applyFont="1" applyBorder="1" applyAlignment="1">
      <alignment horizontal="left" vertical="center" shrinkToFit="1"/>
    </xf>
    <xf numFmtId="0" fontId="3" fillId="0" borderId="3" xfId="0" applyFont="1" applyBorder="1" applyAlignment="1">
      <alignment horizontal="center" vertical="center" wrapText="1"/>
    </xf>
    <xf numFmtId="177" fontId="6" fillId="0" borderId="0" xfId="4" applyNumberFormat="1" applyFont="1" applyBorder="1" applyAlignment="1">
      <alignment horizontal="center" vertical="center" shrinkToFit="1"/>
    </xf>
    <xf numFmtId="177" fontId="6" fillId="0" borderId="1" xfId="4" applyNumberFormat="1" applyFont="1" applyBorder="1" applyAlignment="1">
      <alignment horizontal="center" vertical="center" shrinkToFit="1"/>
    </xf>
    <xf numFmtId="41" fontId="11" fillId="0" borderId="6" xfId="0" applyNumberFormat="1" applyFont="1" applyBorder="1" applyAlignment="1">
      <alignment vertical="center" shrinkToFit="1"/>
    </xf>
    <xf numFmtId="41" fontId="11" fillId="0" borderId="7" xfId="0" applyNumberFormat="1" applyFont="1" applyBorder="1" applyAlignment="1">
      <alignment vertical="center" shrinkToFit="1"/>
    </xf>
    <xf numFmtId="41" fontId="11" fillId="0" borderId="8" xfId="0" applyNumberFormat="1" applyFont="1" applyBorder="1" applyAlignment="1">
      <alignment vertical="center" shrinkToFit="1"/>
    </xf>
    <xf numFmtId="41" fontId="11" fillId="0" borderId="9" xfId="0" applyNumberFormat="1" applyFont="1" applyBorder="1" applyAlignment="1">
      <alignment vertical="center" shrinkToFit="1"/>
    </xf>
    <xf numFmtId="181" fontId="3" fillId="0" borderId="3" xfId="0" applyNumberFormat="1" applyFont="1" applyBorder="1" applyAlignment="1">
      <alignment vertical="center" shrinkToFit="1"/>
    </xf>
    <xf numFmtId="41" fontId="3" fillId="0" borderId="4" xfId="0" applyNumberFormat="1" applyFont="1" applyBorder="1" applyAlignment="1">
      <alignment vertical="center" shrinkToFit="1"/>
    </xf>
    <xf numFmtId="0" fontId="3" fillId="0" borderId="11" xfId="0" applyFont="1" applyBorder="1" applyAlignment="1">
      <alignment horizontal="center" vertical="center" shrinkToFit="1"/>
    </xf>
    <xf numFmtId="41" fontId="11" fillId="5" borderId="6" xfId="0" applyNumberFormat="1" applyFont="1" applyFill="1" applyBorder="1" applyAlignment="1">
      <alignment vertical="center" shrinkToFit="1"/>
    </xf>
    <xf numFmtId="41" fontId="11" fillId="5" borderId="7" xfId="0" applyNumberFormat="1" applyFont="1" applyFill="1" applyBorder="1" applyAlignment="1">
      <alignment vertical="center" shrinkToFit="1"/>
    </xf>
    <xf numFmtId="41" fontId="11" fillId="5" borderId="8" xfId="0" applyNumberFormat="1" applyFont="1" applyFill="1" applyBorder="1" applyAlignment="1">
      <alignment vertical="center" shrinkToFit="1"/>
    </xf>
    <xf numFmtId="41" fontId="11" fillId="5" borderId="9" xfId="0" applyNumberFormat="1" applyFont="1" applyFill="1" applyBorder="1" applyAlignment="1">
      <alignment vertical="center" shrinkToFit="1"/>
    </xf>
    <xf numFmtId="181" fontId="3" fillId="5" borderId="3" xfId="0" applyNumberFormat="1" applyFont="1" applyFill="1" applyBorder="1" applyAlignment="1">
      <alignment vertical="center" shrinkToFit="1"/>
    </xf>
    <xf numFmtId="41" fontId="3" fillId="5" borderId="4" xfId="0" applyNumberFormat="1" applyFont="1" applyFill="1" applyBorder="1" applyAlignment="1">
      <alignment vertical="center" shrinkToFit="1"/>
    </xf>
    <xf numFmtId="0" fontId="3" fillId="5" borderId="11" xfId="0" applyFont="1" applyFill="1" applyBorder="1" applyAlignment="1">
      <alignment horizontal="center" vertical="center" shrinkToFit="1"/>
    </xf>
    <xf numFmtId="43" fontId="3" fillId="0" borderId="6" xfId="0" applyNumberFormat="1" applyFont="1" applyBorder="1" applyAlignment="1">
      <alignment vertical="center" shrinkToFit="1"/>
    </xf>
    <xf numFmtId="43" fontId="3" fillId="0" borderId="7" xfId="0" applyNumberFormat="1" applyFont="1" applyBorder="1" applyAlignment="1">
      <alignment vertical="center" shrinkToFit="1"/>
    </xf>
    <xf numFmtId="43" fontId="3" fillId="0" borderId="8" xfId="0" applyNumberFormat="1" applyFont="1" applyBorder="1" applyAlignment="1">
      <alignment vertical="center" shrinkToFit="1"/>
    </xf>
    <xf numFmtId="43" fontId="3" fillId="0" borderId="9" xfId="0" applyNumberFormat="1" applyFont="1" applyBorder="1" applyAlignment="1">
      <alignment vertical="center" shrinkToFit="1"/>
    </xf>
    <xf numFmtId="0" fontId="3" fillId="0" borderId="0" xfId="0" applyFont="1" applyAlignment="1">
      <alignment horizontal="right" vertical="center" shrinkToFit="1"/>
    </xf>
    <xf numFmtId="43" fontId="3" fillId="0" borderId="4" xfId="0" applyNumberFormat="1" applyFont="1" applyBorder="1" applyAlignment="1">
      <alignment vertical="center" shrinkToFit="1"/>
    </xf>
    <xf numFmtId="0" fontId="3" fillId="0" borderId="12" xfId="0" applyFont="1" applyBorder="1" applyAlignment="1">
      <alignment horizontal="center" vertical="center" shrinkToFit="1"/>
    </xf>
    <xf numFmtId="43" fontId="3" fillId="5" borderId="6" xfId="0" applyNumberFormat="1" applyFont="1" applyFill="1" applyBorder="1" applyAlignment="1">
      <alignment vertical="center" shrinkToFit="1"/>
    </xf>
    <xf numFmtId="43" fontId="3" fillId="5" borderId="7" xfId="0" applyNumberFormat="1" applyFont="1" applyFill="1" applyBorder="1" applyAlignment="1">
      <alignment vertical="center" shrinkToFit="1"/>
    </xf>
    <xf numFmtId="43" fontId="3" fillId="5" borderId="8" xfId="0" applyNumberFormat="1" applyFont="1" applyFill="1" applyBorder="1" applyAlignment="1">
      <alignment vertical="center" shrinkToFit="1"/>
    </xf>
    <xf numFmtId="43" fontId="3" fillId="5" borderId="9" xfId="0" applyNumberFormat="1" applyFont="1" applyFill="1" applyBorder="1" applyAlignment="1">
      <alignment vertical="center" shrinkToFit="1"/>
    </xf>
    <xf numFmtId="0" fontId="3" fillId="5" borderId="0" xfId="0" applyFont="1" applyFill="1" applyAlignment="1">
      <alignment horizontal="right" vertical="center" shrinkToFit="1"/>
    </xf>
    <xf numFmtId="43" fontId="3" fillId="5" borderId="4" xfId="0" applyNumberFormat="1" applyFont="1" applyFill="1" applyBorder="1" applyAlignment="1">
      <alignment vertical="center" shrinkToFit="1"/>
    </xf>
    <xf numFmtId="0" fontId="3" fillId="5" borderId="12" xfId="0" applyFont="1" applyFill="1" applyBorder="1" applyAlignment="1">
      <alignment horizontal="center" vertical="center" shrinkToFit="1"/>
    </xf>
    <xf numFmtId="41" fontId="3" fillId="0" borderId="6" xfId="0" applyNumberFormat="1" applyFont="1" applyBorder="1" applyAlignment="1">
      <alignment vertical="center" shrinkToFit="1"/>
    </xf>
    <xf numFmtId="41" fontId="3" fillId="0" borderId="7" xfId="4" applyNumberFormat="1" applyFont="1" applyBorder="1" applyAlignment="1">
      <alignment vertical="center" shrinkToFit="1"/>
    </xf>
    <xf numFmtId="41" fontId="3" fillId="0" borderId="15" xfId="4" applyNumberFormat="1" applyFont="1" applyBorder="1" applyAlignment="1">
      <alignment vertical="center" shrinkToFit="1"/>
    </xf>
    <xf numFmtId="41" fontId="3" fillId="0" borderId="9" xfId="4" applyNumberFormat="1" applyFont="1" applyBorder="1" applyAlignment="1">
      <alignment vertical="center" shrinkToFit="1"/>
    </xf>
    <xf numFmtId="0" fontId="3" fillId="0" borderId="3" xfId="0" applyFont="1" applyBorder="1" applyAlignment="1">
      <alignment vertical="center" shrinkToFit="1"/>
    </xf>
    <xf numFmtId="38" fontId="3" fillId="0" borderId="4" xfId="4" applyFont="1" applyBorder="1" applyAlignment="1">
      <alignment vertical="center" shrinkToFit="1"/>
    </xf>
    <xf numFmtId="0" fontId="3" fillId="0" borderId="14" xfId="0" applyFont="1" applyBorder="1" applyAlignment="1">
      <alignment horizontal="center" vertical="center" shrinkToFit="1"/>
    </xf>
    <xf numFmtId="41" fontId="3" fillId="5" borderId="6" xfId="0" applyNumberFormat="1" applyFont="1" applyFill="1" applyBorder="1" applyAlignment="1">
      <alignment vertical="center" shrinkToFit="1"/>
    </xf>
    <xf numFmtId="41" fontId="3" fillId="5" borderId="7" xfId="4" applyNumberFormat="1" applyFont="1" applyFill="1" applyBorder="1" applyAlignment="1">
      <alignment vertical="center" shrinkToFit="1"/>
    </xf>
    <xf numFmtId="41" fontId="3" fillId="5" borderId="15" xfId="4" applyNumberFormat="1" applyFont="1" applyFill="1" applyBorder="1" applyAlignment="1">
      <alignment vertical="center" shrinkToFit="1"/>
    </xf>
    <xf numFmtId="41" fontId="3" fillId="5" borderId="9" xfId="4" applyNumberFormat="1" applyFont="1" applyFill="1" applyBorder="1" applyAlignment="1">
      <alignment vertical="center" shrinkToFit="1"/>
    </xf>
    <xf numFmtId="0" fontId="3" fillId="5" borderId="3" xfId="0" applyFont="1" applyFill="1" applyBorder="1" applyAlignment="1">
      <alignment vertical="center" shrinkToFit="1"/>
    </xf>
    <xf numFmtId="38" fontId="3" fillId="5" borderId="4" xfId="4" applyFont="1" applyFill="1" applyBorder="1" applyAlignment="1">
      <alignment vertical="center" shrinkToFit="1"/>
    </xf>
    <xf numFmtId="0" fontId="3" fillId="5" borderId="14" xfId="0" applyFont="1" applyFill="1" applyBorder="1" applyAlignment="1">
      <alignment horizontal="center" vertical="center" shrinkToFit="1"/>
    </xf>
    <xf numFmtId="41" fontId="3" fillId="0" borderId="3" xfId="0" applyNumberFormat="1" applyFont="1" applyBorder="1" applyAlignment="1">
      <alignment vertical="center" shrinkToFit="1"/>
    </xf>
    <xf numFmtId="41" fontId="3" fillId="5" borderId="3" xfId="0" applyNumberFormat="1" applyFont="1" applyFill="1" applyBorder="1" applyAlignment="1">
      <alignment vertical="center" shrinkToFit="1"/>
    </xf>
    <xf numFmtId="41" fontId="11" fillId="0" borderId="16" xfId="0" applyNumberFormat="1" applyFont="1" applyBorder="1" applyAlignment="1">
      <alignment vertical="center" shrinkToFit="1"/>
    </xf>
    <xf numFmtId="41" fontId="11" fillId="0" borderId="17" xfId="0" applyNumberFormat="1" applyFont="1" applyBorder="1" applyAlignment="1">
      <alignment vertical="center" shrinkToFit="1"/>
    </xf>
    <xf numFmtId="181" fontId="3" fillId="0" borderId="17" xfId="0" applyNumberFormat="1" applyFont="1" applyBorder="1" applyAlignment="1">
      <alignment vertical="center" shrinkToFit="1"/>
    </xf>
    <xf numFmtId="41" fontId="3" fillId="0" borderId="17" xfId="0" applyNumberFormat="1" applyFont="1" applyBorder="1" applyAlignment="1">
      <alignment vertical="center" shrinkToFit="1"/>
    </xf>
    <xf numFmtId="0" fontId="3" fillId="0" borderId="17" xfId="0" applyFont="1" applyBorder="1" applyAlignment="1">
      <alignment vertical="center" shrinkToFit="1"/>
    </xf>
    <xf numFmtId="43" fontId="3" fillId="0" borderId="18" xfId="0" applyNumberFormat="1" applyFont="1" applyBorder="1" applyAlignment="1">
      <alignment vertical="center" shrinkToFit="1"/>
    </xf>
    <xf numFmtId="43" fontId="3" fillId="0" borderId="0" xfId="0" applyNumberFormat="1" applyFont="1" applyBorder="1" applyAlignment="1">
      <alignment vertical="center" shrinkToFit="1"/>
    </xf>
    <xf numFmtId="0" fontId="3" fillId="0" borderId="0" xfId="0" applyFont="1" applyBorder="1" applyAlignment="1">
      <alignment vertical="center" shrinkToFit="1"/>
    </xf>
    <xf numFmtId="41" fontId="3" fillId="0" borderId="18" xfId="0" applyNumberFormat="1" applyFont="1" applyBorder="1" applyAlignment="1">
      <alignment vertical="center" shrinkToFit="1"/>
    </xf>
    <xf numFmtId="41" fontId="3" fillId="0" borderId="0" xfId="4" applyNumberFormat="1" applyFont="1" applyBorder="1" applyAlignment="1">
      <alignment vertical="center" shrinkToFit="1"/>
    </xf>
    <xf numFmtId="41" fontId="11" fillId="0" borderId="0" xfId="0" applyNumberFormat="1" applyFont="1" applyBorder="1" applyAlignment="1">
      <alignment vertical="center" shrinkToFit="1"/>
    </xf>
    <xf numFmtId="181" fontId="3" fillId="0" borderId="0" xfId="0" applyNumberFormat="1" applyFont="1" applyBorder="1" applyAlignment="1">
      <alignment vertical="center" shrinkToFit="1"/>
    </xf>
    <xf numFmtId="41" fontId="11" fillId="0" borderId="18" xfId="0" applyNumberFormat="1" applyFont="1" applyBorder="1" applyAlignment="1">
      <alignment vertical="center" shrinkToFit="1"/>
    </xf>
    <xf numFmtId="0" fontId="4" fillId="0" borderId="0" xfId="0" applyFont="1" applyBorder="1">
      <alignment vertical="center"/>
    </xf>
    <xf numFmtId="0" fontId="6" fillId="0" borderId="0" xfId="0" applyFont="1" applyBorder="1" applyAlignment="1">
      <alignment horizontal="left" vertical="center"/>
    </xf>
    <xf numFmtId="0" fontId="7" fillId="0" borderId="0" xfId="0" applyFont="1" applyBorder="1">
      <alignment vertical="center"/>
    </xf>
    <xf numFmtId="0" fontId="8" fillId="2" borderId="5" xfId="0" applyFont="1" applyFill="1" applyBorder="1" applyAlignment="1">
      <alignment horizontal="center" vertical="center"/>
    </xf>
    <xf numFmtId="0" fontId="3" fillId="7" borderId="4" xfId="0" applyFont="1" applyFill="1" applyBorder="1" applyAlignment="1">
      <alignment horizontal="center" vertical="center" wrapText="1" shrinkToFit="1"/>
    </xf>
    <xf numFmtId="0" fontId="9" fillId="0" borderId="0" xfId="0" applyFont="1" applyBorder="1">
      <alignment vertical="center"/>
    </xf>
    <xf numFmtId="0" fontId="3" fillId="7" borderId="4" xfId="0" applyFont="1" applyFill="1" applyBorder="1" applyAlignment="1">
      <alignment horizontal="center" vertical="center" shrinkToFit="1"/>
    </xf>
    <xf numFmtId="0" fontId="6" fillId="0" borderId="0" xfId="0" applyFont="1" applyBorder="1">
      <alignment vertical="center"/>
    </xf>
    <xf numFmtId="0" fontId="13" fillId="0" borderId="0" xfId="0" applyFont="1" applyBorder="1">
      <alignment vertical="center"/>
    </xf>
    <xf numFmtId="177" fontId="0" fillId="0" borderId="1" xfId="4" applyNumberFormat="1" applyFont="1" applyBorder="1" applyAlignment="1">
      <alignment horizontal="center" vertical="center" shrinkToFit="1"/>
    </xf>
    <xf numFmtId="0" fontId="3" fillId="0" borderId="0" xfId="0" applyFont="1" applyBorder="1">
      <alignment vertical="center"/>
    </xf>
    <xf numFmtId="0" fontId="14" fillId="0" borderId="1" xfId="0" applyFont="1" applyBorder="1" applyAlignment="1">
      <alignment horizontal="left" vertical="center"/>
    </xf>
    <xf numFmtId="0" fontId="0" fillId="0" borderId="1" xfId="0" applyFont="1" applyBorder="1">
      <alignment vertical="center"/>
    </xf>
    <xf numFmtId="38" fontId="3" fillId="0" borderId="18" xfId="0" applyNumberFormat="1" applyFont="1" applyBorder="1" applyAlignment="1">
      <alignment vertical="center" shrinkToFit="1"/>
    </xf>
    <xf numFmtId="38" fontId="3" fillId="0" borderId="0" xfId="0" applyNumberFormat="1" applyFont="1" applyBorder="1" applyAlignment="1">
      <alignment vertical="center" shrinkToFit="1"/>
    </xf>
    <xf numFmtId="38" fontId="3" fillId="0" borderId="6" xfId="0" applyNumberFormat="1" applyFont="1" applyBorder="1" applyAlignment="1">
      <alignment vertical="center" shrinkToFit="1"/>
    </xf>
    <xf numFmtId="38" fontId="3" fillId="0" borderId="7" xfId="4" applyFont="1" applyBorder="1" applyAlignment="1">
      <alignment vertical="center" shrinkToFit="1"/>
    </xf>
    <xf numFmtId="0" fontId="3" fillId="0" borderId="0" xfId="0" applyFont="1" applyBorder="1" applyAlignment="1">
      <alignment horizontal="center" vertical="center" shrinkToFit="1"/>
    </xf>
    <xf numFmtId="0" fontId="9" fillId="0" borderId="0" xfId="0" applyFont="1" applyAlignment="1">
      <alignment vertical="center"/>
    </xf>
    <xf numFmtId="0" fontId="15" fillId="0" borderId="0" xfId="0" applyFont="1" applyAlignment="1">
      <alignment horizontal="left"/>
    </xf>
    <xf numFmtId="0" fontId="3" fillId="3" borderId="4" xfId="0" applyFont="1" applyFill="1" applyBorder="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lignment vertical="center"/>
    </xf>
    <xf numFmtId="0" fontId="3" fillId="3" borderId="4" xfId="0" applyFont="1" applyFill="1" applyBorder="1">
      <alignment vertical="center"/>
    </xf>
    <xf numFmtId="182" fontId="3" fillId="3" borderId="4" xfId="0" applyNumberFormat="1" applyFont="1" applyFill="1" applyBorder="1" applyAlignment="1">
      <alignment vertical="center" shrinkToFit="1"/>
    </xf>
    <xf numFmtId="0" fontId="3" fillId="3" borderId="4" xfId="0" applyFont="1" applyFill="1" applyBorder="1" applyAlignment="1">
      <alignment vertical="center" shrinkToFit="1"/>
    </xf>
    <xf numFmtId="0" fontId="3" fillId="0" borderId="4" xfId="0" applyFont="1" applyBorder="1" applyAlignment="1">
      <alignment horizontal="center" vertical="center"/>
    </xf>
    <xf numFmtId="38" fontId="0" fillId="0" borderId="4" xfId="1" applyFont="1" applyBorder="1">
      <alignment vertical="center"/>
    </xf>
    <xf numFmtId="0" fontId="16" fillId="0" borderId="0" xfId="0" applyFont="1">
      <alignment vertical="center"/>
    </xf>
    <xf numFmtId="183" fontId="3" fillId="0" borderId="4" xfId="0" applyNumberFormat="1" applyFont="1" applyBorder="1" applyAlignment="1">
      <alignment horizontal="center" vertical="center"/>
    </xf>
    <xf numFmtId="184" fontId="3" fillId="0" borderId="4" xfId="0" applyNumberFormat="1" applyFont="1" applyBorder="1" applyAlignment="1">
      <alignment horizontal="center" vertical="center"/>
    </xf>
    <xf numFmtId="38" fontId="3" fillId="0" borderId="4" xfId="4" applyFont="1" applyBorder="1">
      <alignment vertical="center"/>
    </xf>
  </cellXfs>
  <cellStyles count="5">
    <cellStyle name="桁区切り 2" xfId="1"/>
    <cellStyle name="標準" xfId="0" builtinId="0"/>
    <cellStyle name="標準 2" xfId="2"/>
    <cellStyle name="パーセント" xfId="3" builtinId="5"/>
    <cellStyle name="桁区切り" xfId="4" builtinId="6"/>
  </cellStyles>
  <dxfs count="180">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strike val="0"/>
        <color rgb="FFFF0000"/>
        <u/>
      </font>
    </dxf>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strike val="0"/>
        <color rgb="FFFF0000"/>
        <u/>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
      <font>
        <b/>
        <i val="0"/>
        <color rgb="FFFF0000"/>
        <u val="double"/>
      </font>
    </dxf>
  </dxfs>
  <tableStyles count="0" defaultTableStyle="TableStyleMedium2" defaultPivotStyle="PivotStyleLight16"/>
  <colors>
    <mruColors>
      <color rgb="FFFFCCCC"/>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52"/>
  <sheetViews>
    <sheetView workbookViewId="0">
      <selection activeCell="I41" sqref="I41:K41"/>
    </sheetView>
  </sheetViews>
  <sheetFormatPr defaultRowHeight="20.100000000000001" customHeight="1"/>
  <cols>
    <col min="1" max="2" width="4.77734375" style="1" customWidth="1"/>
    <col min="3" max="4" width="6.77734375" style="1" customWidth="1"/>
    <col min="5" max="5" width="4.77734375" style="1" customWidth="1"/>
    <col min="6" max="20" width="6.77734375" style="1" customWidth="1"/>
    <col min="21" max="16384" width="8.88671875" style="1" customWidth="1"/>
  </cols>
  <sheetData>
    <row r="1" spans="1:20" ht="30" customHeight="1">
      <c r="A1" s="3" t="s">
        <v>24</v>
      </c>
      <c r="B1" s="10"/>
      <c r="C1" s="10"/>
      <c r="D1" s="22"/>
      <c r="E1" s="22"/>
      <c r="F1" s="10"/>
      <c r="G1" s="10"/>
      <c r="H1" s="22"/>
    </row>
    <row r="2" spans="1:20" s="2" customFormat="1" ht="20.100000000000001" customHeight="1">
      <c r="A2" s="4">
        <v>3</v>
      </c>
      <c r="B2" s="4"/>
      <c r="C2" s="4"/>
      <c r="D2" s="23"/>
      <c r="E2" s="23"/>
      <c r="F2" s="23"/>
      <c r="G2" s="23"/>
      <c r="H2" s="23"/>
    </row>
    <row r="3" spans="1:20" s="2" customFormat="1" ht="20.100000000000001" customHeight="1">
      <c r="A3" s="5" t="s">
        <v>34</v>
      </c>
      <c r="B3" s="4"/>
      <c r="C3" s="4"/>
      <c r="D3" s="24"/>
      <c r="E3" s="24"/>
      <c r="F3" s="24"/>
      <c r="G3" s="5"/>
      <c r="H3" s="23"/>
    </row>
    <row r="4" spans="1:20" s="2" customFormat="1" ht="20.100000000000001" customHeight="1">
      <c r="A4" s="6">
        <f>LOOKUP(A2,疲労破壊輪数!C$5:G$5,疲労破壊輪数!C$7:G$7)</f>
        <v>60000</v>
      </c>
      <c r="B4" s="6"/>
      <c r="C4" s="6"/>
      <c r="D4" s="6"/>
      <c r="E4" s="6"/>
      <c r="F4" s="6"/>
      <c r="G4" s="5"/>
      <c r="H4" s="23"/>
    </row>
    <row r="5" spans="1:20" ht="20.100000000000001" customHeight="1">
      <c r="A5" s="7" t="s">
        <v>38</v>
      </c>
      <c r="B5" s="7" t="s">
        <v>39</v>
      </c>
      <c r="C5" s="15" t="s">
        <v>28</v>
      </c>
      <c r="D5" s="25" t="s">
        <v>5</v>
      </c>
      <c r="E5" s="15" t="s">
        <v>37</v>
      </c>
      <c r="F5" s="38">
        <v>1</v>
      </c>
      <c r="G5" s="38"/>
      <c r="H5" s="38"/>
      <c r="I5" s="81">
        <v>2</v>
      </c>
      <c r="J5" s="81"/>
      <c r="K5" s="81"/>
      <c r="L5" s="38">
        <v>3</v>
      </c>
      <c r="M5" s="38"/>
      <c r="N5" s="38"/>
      <c r="O5" s="81">
        <v>4</v>
      </c>
      <c r="P5" s="81"/>
      <c r="Q5" s="81"/>
      <c r="R5" s="38">
        <v>5</v>
      </c>
      <c r="S5" s="38"/>
      <c r="T5" s="38"/>
    </row>
    <row r="6" spans="1:20" ht="45" customHeight="1">
      <c r="A6" s="8"/>
      <c r="B6" s="8"/>
      <c r="C6" s="15"/>
      <c r="D6" s="25"/>
      <c r="E6" s="15"/>
      <c r="F6" s="39" t="s">
        <v>3</v>
      </c>
      <c r="G6" s="54" t="s">
        <v>13</v>
      </c>
      <c r="H6" s="39" t="s">
        <v>23</v>
      </c>
      <c r="I6" s="82" t="s">
        <v>3</v>
      </c>
      <c r="J6" s="90" t="s">
        <v>13</v>
      </c>
      <c r="K6" s="82" t="s">
        <v>23</v>
      </c>
      <c r="L6" s="39" t="s">
        <v>3</v>
      </c>
      <c r="M6" s="54" t="s">
        <v>13</v>
      </c>
      <c r="N6" s="39" t="s">
        <v>23</v>
      </c>
      <c r="O6" s="82" t="s">
        <v>3</v>
      </c>
      <c r="P6" s="90" t="s">
        <v>13</v>
      </c>
      <c r="Q6" s="82" t="s">
        <v>23</v>
      </c>
      <c r="R6" s="39" t="s">
        <v>3</v>
      </c>
      <c r="S6" s="54" t="s">
        <v>13</v>
      </c>
      <c r="T6" s="39" t="s">
        <v>23</v>
      </c>
    </row>
    <row r="7" spans="1:20" ht="18" customHeight="1">
      <c r="A7" s="9">
        <v>3</v>
      </c>
      <c r="B7" s="11"/>
      <c r="C7" s="16" t="s">
        <v>4</v>
      </c>
      <c r="D7" s="26" t="s">
        <v>7</v>
      </c>
      <c r="E7" s="32">
        <v>1</v>
      </c>
      <c r="F7" s="40">
        <v>5</v>
      </c>
      <c r="G7" s="55">
        <f>ROUND(F7*$E7,2)</f>
        <v>5</v>
      </c>
      <c r="H7" s="69">
        <f>+施工単価!$E$5</f>
        <v>1713</v>
      </c>
      <c r="I7" s="40">
        <v>5</v>
      </c>
      <c r="J7" s="55">
        <f>ROUND(I7*$E7,2)</f>
        <v>5</v>
      </c>
      <c r="K7" s="69">
        <f>+施工単価!$E$5</f>
        <v>1713</v>
      </c>
      <c r="L7" s="40">
        <v>5</v>
      </c>
      <c r="M7" s="55">
        <f>ROUND(L7*$E7,2)</f>
        <v>5</v>
      </c>
      <c r="N7" s="69">
        <f>+施工単価!$E$5</f>
        <v>1713</v>
      </c>
      <c r="O7" s="47">
        <v>5</v>
      </c>
      <c r="P7" s="62">
        <f>ROUND(O7*$E7,2)</f>
        <v>5</v>
      </c>
      <c r="Q7" s="75">
        <f>+施工単価!$E$5</f>
        <v>1713</v>
      </c>
      <c r="R7" s="40">
        <v>5</v>
      </c>
      <c r="S7" s="55">
        <f>ROUND(R7*$E7,2)</f>
        <v>5</v>
      </c>
      <c r="T7" s="69">
        <f>+施工単価!$E$5</f>
        <v>1713</v>
      </c>
    </row>
    <row r="8" spans="1:20" ht="18" customHeight="1">
      <c r="A8" s="9"/>
      <c r="B8" s="12"/>
      <c r="C8" s="17" t="s">
        <v>0</v>
      </c>
      <c r="D8" s="27" t="s">
        <v>11</v>
      </c>
      <c r="E8" s="33">
        <v>0.35</v>
      </c>
      <c r="F8" s="41">
        <v>10</v>
      </c>
      <c r="G8" s="56">
        <f>ROUND(F8*$E8,2)</f>
        <v>3.5</v>
      </c>
      <c r="H8" s="70">
        <f>IF(F8=0,0,LOOKUP(F8,施工単価!$D$8:$D$16,施工単価!$E$8:$E$16))</f>
        <v>556</v>
      </c>
      <c r="I8" s="41">
        <v>15</v>
      </c>
      <c r="J8" s="56">
        <f>ROUND(I8*$E8,2)</f>
        <v>5.25</v>
      </c>
      <c r="K8" s="70">
        <f>IF(I8=0,0,LOOKUP(I8,施工単価!$D$8:$D$16,施工単価!$E$8:$E$16))</f>
        <v>722</v>
      </c>
      <c r="L8" s="41">
        <v>20</v>
      </c>
      <c r="M8" s="56">
        <f>ROUND(L8*$E8,2)</f>
        <v>7</v>
      </c>
      <c r="N8" s="70">
        <f>IF(L8=0,0,LOOKUP(L8,施工単価!$D$8:$D$16,施工単価!$E$8:$E$16))</f>
        <v>1089</v>
      </c>
      <c r="O8" s="48">
        <v>10</v>
      </c>
      <c r="P8" s="63">
        <f>ROUND(O8*$E8,2)</f>
        <v>3.5</v>
      </c>
      <c r="Q8" s="76">
        <f>IF(O8=0,0,LOOKUP(O8,施工単価!$D$8:$D$16,施工単価!$E$8:$E$16))</f>
        <v>556</v>
      </c>
      <c r="R8" s="41">
        <v>10</v>
      </c>
      <c r="S8" s="56">
        <f>ROUND(R8*$E8,2)</f>
        <v>3.5</v>
      </c>
      <c r="T8" s="70">
        <f>IF(R8=0,0,LOOKUP(R8,施工単価!$D$8:$D$16,施工単価!$E$8:$E$16))</f>
        <v>556</v>
      </c>
    </row>
    <row r="9" spans="1:20" ht="18" customHeight="1">
      <c r="A9" s="9"/>
      <c r="B9" s="12"/>
      <c r="C9" s="18" t="s">
        <v>2</v>
      </c>
      <c r="D9" s="28" t="s">
        <v>1</v>
      </c>
      <c r="E9" s="34">
        <v>0.25</v>
      </c>
      <c r="F9" s="42">
        <v>35</v>
      </c>
      <c r="G9" s="57">
        <f>ROUND(F9*$E9,2)</f>
        <v>8.75</v>
      </c>
      <c r="H9" s="71">
        <f>IF(F9=0,0,LOOKUP(F9,施工単価!$D$17:$D$40,施工単価!$E$17:$E$40))</f>
        <v>1309</v>
      </c>
      <c r="I9" s="42">
        <v>25</v>
      </c>
      <c r="J9" s="57">
        <f>ROUND(I9*$E9,2)</f>
        <v>6.25</v>
      </c>
      <c r="K9" s="71">
        <f>IF(I9=0,0,LOOKUP(I9,施工単価!$D$17:$D$40,施工単価!$E$17:$E$40))</f>
        <v>1041</v>
      </c>
      <c r="L9" s="42">
        <v>20</v>
      </c>
      <c r="M9" s="57">
        <f>ROUND(L9*$E9,2)</f>
        <v>5</v>
      </c>
      <c r="N9" s="71">
        <f>IF(L9=0,0,LOOKUP(L9,施工単価!$D$17:$D$40,施工単価!$E$17:$E$40))</f>
        <v>720</v>
      </c>
      <c r="O9" s="49">
        <v>15</v>
      </c>
      <c r="P9" s="64">
        <f>ROUND(O9*$E9,2)</f>
        <v>3.75</v>
      </c>
      <c r="Q9" s="77">
        <f>IF(O9=0,0,LOOKUP(O9,施工単価!$D$17:$D$40,施工単価!$E$17:$E$40))</f>
        <v>587</v>
      </c>
      <c r="R9" s="42">
        <v>10</v>
      </c>
      <c r="S9" s="57">
        <f>ROUND(R9*$E9,2)</f>
        <v>2.5</v>
      </c>
      <c r="T9" s="71">
        <f>IF(R9=0,0,LOOKUP(R9,施工単価!$D$17:$D$40,施工単価!$E$17:$E$40))</f>
        <v>466</v>
      </c>
    </row>
    <row r="10" spans="1:20" ht="18" customHeight="1">
      <c r="A10" s="9"/>
      <c r="B10" s="12"/>
      <c r="C10" s="19"/>
      <c r="D10" s="29" t="s">
        <v>6</v>
      </c>
      <c r="E10" s="35">
        <v>0.2</v>
      </c>
      <c r="F10" s="43">
        <v>0</v>
      </c>
      <c r="G10" s="58">
        <f>ROUND(F10*$E10,2)</f>
        <v>0</v>
      </c>
      <c r="H10" s="72">
        <f>IF(F10=0,0,LOOKUP(F10,施工単価!$D$41:$D$64,施工単価!$E$41:$E$64))</f>
        <v>0</v>
      </c>
      <c r="I10" s="43">
        <v>0</v>
      </c>
      <c r="J10" s="58">
        <f>ROUND(I10*$E10,2)</f>
        <v>0</v>
      </c>
      <c r="K10" s="72">
        <f>IF(I10=0,0,LOOKUP(I10,施工単価!$D$41:$D$64,施工単価!$E$41:$E$64))</f>
        <v>0</v>
      </c>
      <c r="L10" s="43">
        <v>0</v>
      </c>
      <c r="M10" s="58">
        <f>ROUND(L10*$E10,2)</f>
        <v>0</v>
      </c>
      <c r="N10" s="72">
        <f>IF(L10=0,0,LOOKUP(L10,施工単価!$D$41:$D$64,施工単価!$E$41:$E$64))</f>
        <v>0</v>
      </c>
      <c r="O10" s="50">
        <v>20</v>
      </c>
      <c r="P10" s="65">
        <f>ROUND(O10*$E10,2)</f>
        <v>4</v>
      </c>
      <c r="Q10" s="78">
        <f>IF(O10=0,0,LOOKUP(O10,施工単価!$D$41:$D$64,施工単価!$E$41:$E$64))</f>
        <v>568</v>
      </c>
      <c r="R10" s="43">
        <v>30</v>
      </c>
      <c r="S10" s="58">
        <f>ROUND(R10*$E10,2)</f>
        <v>6</v>
      </c>
      <c r="T10" s="72">
        <f>IF(R10=0,0,LOOKUP(R10,施工単価!$D$41:$D$64,施工単価!$E$41:$E$64))</f>
        <v>946</v>
      </c>
    </row>
    <row r="11" spans="1:20" ht="18" customHeight="1">
      <c r="A11" s="9"/>
      <c r="B11" s="12"/>
      <c r="C11" s="20" t="s">
        <v>21</v>
      </c>
      <c r="D11" s="30" t="s">
        <v>17</v>
      </c>
      <c r="E11" s="36">
        <f>施工単価!$E$65</f>
        <v>964</v>
      </c>
      <c r="F11" s="44">
        <f>+F12/100</f>
        <v>0.5</v>
      </c>
      <c r="G11" s="59" t="str">
        <f>IF(G12&lt;$B12,"NG","")</f>
        <v/>
      </c>
      <c r="H11" s="73">
        <f>ROUND($E11*F11,0)</f>
        <v>482</v>
      </c>
      <c r="I11" s="83">
        <f>+I12/100</f>
        <v>0.45</v>
      </c>
      <c r="J11" s="91" t="str">
        <f>IF(J12&lt;$B12,"NG","")</f>
        <v/>
      </c>
      <c r="K11" s="73">
        <f>ROUND($E11*I11,0)</f>
        <v>434</v>
      </c>
      <c r="L11" s="83">
        <f>+L12/100</f>
        <v>0.45</v>
      </c>
      <c r="M11" s="91" t="str">
        <f>IF(M12&lt;$B12,"NG","")</f>
        <v/>
      </c>
      <c r="N11" s="73">
        <f>ROUND($E11*L11,0)</f>
        <v>434</v>
      </c>
      <c r="O11" s="84">
        <f>+O12/100</f>
        <v>0.5</v>
      </c>
      <c r="P11" s="92" t="str">
        <f>IF(P12&lt;$B12,"NG","")</f>
        <v/>
      </c>
      <c r="Q11" s="79">
        <f>ROUND($E11*O11,0)</f>
        <v>482</v>
      </c>
      <c r="R11" s="83">
        <f>+R12/100</f>
        <v>0.55000000000000004</v>
      </c>
      <c r="S11" s="91" t="str">
        <f>IF(S12&lt;$B12,"NG","")</f>
        <v/>
      </c>
      <c r="T11" s="73">
        <f>ROUND($E11*R11,0)</f>
        <v>530</v>
      </c>
    </row>
    <row r="12" spans="1:20" ht="18" customHeight="1">
      <c r="A12" s="9"/>
      <c r="B12" s="13">
        <f>ROUNDUP(3.84*A$4^0.16/(A7^0.3),1)</f>
        <v>16.100000000000001</v>
      </c>
      <c r="C12" s="21" t="s">
        <v>8</v>
      </c>
      <c r="D12" s="31"/>
      <c r="E12" s="37"/>
      <c r="F12" s="45">
        <f>SUM(F7:F10)</f>
        <v>50</v>
      </c>
      <c r="G12" s="60">
        <f>SUM(G7:G10)</f>
        <v>17.25</v>
      </c>
      <c r="H12" s="45">
        <f>SUM(H7:H11)</f>
        <v>4060</v>
      </c>
      <c r="I12" s="45">
        <f>SUM(I7:I10)</f>
        <v>45</v>
      </c>
      <c r="J12" s="60">
        <f>SUM(J7:J10)</f>
        <v>16.5</v>
      </c>
      <c r="K12" s="45">
        <f>SUM(K7:K11)</f>
        <v>3910</v>
      </c>
      <c r="L12" s="45">
        <f>SUM(L7:L10)</f>
        <v>45</v>
      </c>
      <c r="M12" s="60">
        <f>SUM(M7:M10)</f>
        <v>17</v>
      </c>
      <c r="N12" s="45">
        <f>SUM(N7:N11)</f>
        <v>3956</v>
      </c>
      <c r="O12" s="52">
        <f>SUM(O7:O10)</f>
        <v>50</v>
      </c>
      <c r="P12" s="67">
        <f>SUM(P7:P10)</f>
        <v>16.25</v>
      </c>
      <c r="Q12" s="52">
        <f>SUM(Q7:Q11)</f>
        <v>3906</v>
      </c>
      <c r="R12" s="45">
        <f>SUM(R7:R10)</f>
        <v>55</v>
      </c>
      <c r="S12" s="60">
        <f>SUM(S7:S10)</f>
        <v>17</v>
      </c>
      <c r="T12" s="45">
        <f>SUM(T7:T11)</f>
        <v>4211</v>
      </c>
    </row>
    <row r="13" spans="1:20" ht="18" customHeight="1">
      <c r="A13" s="9"/>
      <c r="B13" s="14"/>
      <c r="C13" s="21" t="s">
        <v>25</v>
      </c>
      <c r="D13" s="31"/>
      <c r="E13" s="37"/>
      <c r="F13" s="46" t="str">
        <f>IF(H12=MIN($H12,$K12,$N12,$Q12,$T12),"○","")</f>
        <v/>
      </c>
      <c r="G13" s="61"/>
      <c r="H13" s="74"/>
      <c r="I13" s="46" t="str">
        <f>IF(K12=MIN($H12,$K12,$N12,$Q12,$T12),"○","")</f>
        <v/>
      </c>
      <c r="J13" s="61"/>
      <c r="K13" s="74"/>
      <c r="L13" s="46" t="str">
        <f>IF(N12=MIN($H12,$K12,$N12,$Q12,$T12),"○","")</f>
        <v/>
      </c>
      <c r="M13" s="61"/>
      <c r="N13" s="74"/>
      <c r="O13" s="53" t="str">
        <f>IF(Q12=MIN($H12,$K12,$N12,$Q12,$T12),"○","")</f>
        <v>○</v>
      </c>
      <c r="P13" s="68"/>
      <c r="Q13" s="80"/>
      <c r="R13" s="46" t="str">
        <f>IF(T12=MIN($H12,$K12,$N12,$Q12,$T12),"○","")</f>
        <v/>
      </c>
      <c r="S13" s="61"/>
      <c r="T13" s="74"/>
    </row>
    <row r="14" spans="1:20" ht="18" customHeight="1">
      <c r="A14" s="9">
        <v>4</v>
      </c>
      <c r="B14" s="11"/>
      <c r="C14" s="16" t="s">
        <v>4</v>
      </c>
      <c r="D14" s="26" t="s">
        <v>7</v>
      </c>
      <c r="E14" s="32">
        <v>1</v>
      </c>
      <c r="F14" s="40">
        <v>5</v>
      </c>
      <c r="G14" s="55">
        <f>ROUND(F14*$E14,2)</f>
        <v>5</v>
      </c>
      <c r="H14" s="69">
        <f>+施工単価!$E$5</f>
        <v>1713</v>
      </c>
      <c r="I14" s="47">
        <v>5</v>
      </c>
      <c r="J14" s="62">
        <f>ROUND(I14*$E14,2)</f>
        <v>5</v>
      </c>
      <c r="K14" s="75">
        <f>+施工単価!$E$5</f>
        <v>1713</v>
      </c>
      <c r="L14" s="40">
        <v>5</v>
      </c>
      <c r="M14" s="55">
        <f>ROUND(L14*$E14,2)</f>
        <v>5</v>
      </c>
      <c r="N14" s="69">
        <f>+施工単価!$E$5</f>
        <v>1713</v>
      </c>
      <c r="O14" s="85"/>
      <c r="P14" s="93"/>
      <c r="Q14" s="96"/>
      <c r="R14" s="104"/>
      <c r="S14" s="93"/>
      <c r="T14" s="96"/>
    </row>
    <row r="15" spans="1:20" ht="18" customHeight="1">
      <c r="A15" s="9"/>
      <c r="B15" s="12"/>
      <c r="C15" s="17" t="s">
        <v>0</v>
      </c>
      <c r="D15" s="27" t="s">
        <v>11</v>
      </c>
      <c r="E15" s="33">
        <v>0.35</v>
      </c>
      <c r="F15" s="41">
        <v>10</v>
      </c>
      <c r="G15" s="56">
        <f>ROUND(F15*$E15,2)</f>
        <v>3.5</v>
      </c>
      <c r="H15" s="70">
        <f>IF(F15=0,0,LOOKUP(F15,施工単価!$D$8:$D$16,施工単価!$E$8:$E$16))</f>
        <v>556</v>
      </c>
      <c r="I15" s="48">
        <v>15</v>
      </c>
      <c r="J15" s="63">
        <f>ROUND(I15*$E15,2)</f>
        <v>5.25</v>
      </c>
      <c r="K15" s="76">
        <f>IF(I15=0,0,LOOKUP(I15,施工単価!$D$8:$D$16,施工単価!$E$8:$E$16))</f>
        <v>722</v>
      </c>
      <c r="L15" s="41">
        <v>10</v>
      </c>
      <c r="M15" s="56">
        <f>ROUND(L15*$E15,2)</f>
        <v>3.5</v>
      </c>
      <c r="N15" s="70">
        <f>IF(L15=0,0,LOOKUP(L15,施工単価!$D$8:$D$16,施工単価!$E$8:$E$16))</f>
        <v>556</v>
      </c>
      <c r="O15" s="86"/>
      <c r="P15" s="94"/>
      <c r="Q15" s="97"/>
      <c r="R15" s="99"/>
      <c r="S15" s="94"/>
      <c r="T15" s="97"/>
    </row>
    <row r="16" spans="1:20" ht="18" customHeight="1">
      <c r="A16" s="9"/>
      <c r="B16" s="12"/>
      <c r="C16" s="18" t="s">
        <v>2</v>
      </c>
      <c r="D16" s="28" t="s">
        <v>1</v>
      </c>
      <c r="E16" s="34">
        <v>0.25</v>
      </c>
      <c r="F16" s="42">
        <v>30</v>
      </c>
      <c r="G16" s="57">
        <f>ROUND(F16*$E16,2)</f>
        <v>7.5</v>
      </c>
      <c r="H16" s="71">
        <f>IF(F16=0,0,LOOKUP(F16,施工単価!$D$17:$D$40,施工単価!$E$17:$E$40))</f>
        <v>1175</v>
      </c>
      <c r="I16" s="49">
        <v>20</v>
      </c>
      <c r="J16" s="64">
        <f>ROUND(I16*$E16,2)</f>
        <v>5</v>
      </c>
      <c r="K16" s="77">
        <f>IF(I16=0,0,LOOKUP(I16,施工単価!$D$17:$D$40,施工単価!$E$17:$E$40))</f>
        <v>720</v>
      </c>
      <c r="L16" s="42">
        <v>10</v>
      </c>
      <c r="M16" s="57">
        <f>ROUND(L16*$E16,2)</f>
        <v>2.5</v>
      </c>
      <c r="N16" s="71">
        <f>IF(L16=0,0,LOOKUP(L16,施工単価!$D$17:$D$40,施工単価!$E$17:$E$40))</f>
        <v>466</v>
      </c>
      <c r="O16" s="86"/>
      <c r="P16" s="94"/>
      <c r="Q16" s="97"/>
      <c r="R16" s="99"/>
      <c r="S16" s="94"/>
      <c r="T16" s="97"/>
    </row>
    <row r="17" spans="1:20" ht="18" customHeight="1">
      <c r="A17" s="9"/>
      <c r="B17" s="12"/>
      <c r="C17" s="19"/>
      <c r="D17" s="29" t="s">
        <v>6</v>
      </c>
      <c r="E17" s="35">
        <v>0.2</v>
      </c>
      <c r="F17" s="43">
        <v>0</v>
      </c>
      <c r="G17" s="58">
        <f>ROUND(F17*$E17,2)</f>
        <v>0</v>
      </c>
      <c r="H17" s="72">
        <f>IF(F17=0,0,LOOKUP(F17,施工単価!$D$41:$D$64,施工単価!$E$41:$E$64))</f>
        <v>0</v>
      </c>
      <c r="I17" s="50">
        <v>0</v>
      </c>
      <c r="J17" s="65">
        <f>ROUND(I17*$E17,2)</f>
        <v>0</v>
      </c>
      <c r="K17" s="78">
        <f>IF(I17=0,0,LOOKUP(I17,施工単価!$D$41:$D$64,施工単価!$E$41:$E$64))</f>
        <v>0</v>
      </c>
      <c r="L17" s="43">
        <v>20</v>
      </c>
      <c r="M17" s="58">
        <f>ROUND(L17*$E17,2)</f>
        <v>4</v>
      </c>
      <c r="N17" s="72">
        <f>IF(L17=0,0,LOOKUP(L17,施工単価!$D$41:$D$64,施工単価!$E$41:$E$64))</f>
        <v>568</v>
      </c>
      <c r="O17" s="86"/>
      <c r="P17" s="94"/>
      <c r="Q17" s="97"/>
      <c r="R17" s="99"/>
      <c r="S17" s="94"/>
      <c r="T17" s="97"/>
    </row>
    <row r="18" spans="1:20" ht="18" customHeight="1">
      <c r="A18" s="9"/>
      <c r="B18" s="12"/>
      <c r="C18" s="20" t="s">
        <v>21</v>
      </c>
      <c r="D18" s="30" t="s">
        <v>17</v>
      </c>
      <c r="E18" s="36">
        <f>+施工単価!$E$65</f>
        <v>964</v>
      </c>
      <c r="F18" s="44">
        <f>+F19/100</f>
        <v>0.45</v>
      </c>
      <c r="G18" s="59" t="str">
        <f>IF(G19&lt;$B19,"NG","")</f>
        <v/>
      </c>
      <c r="H18" s="73">
        <f>ROUND($E18*F18,0)</f>
        <v>434</v>
      </c>
      <c r="I18" s="84">
        <f>+I19/100</f>
        <v>0.4</v>
      </c>
      <c r="J18" s="92" t="str">
        <f>IF(J19&lt;$B19,"NG","")</f>
        <v/>
      </c>
      <c r="K18" s="79">
        <f>ROUND($E18*I18,0)</f>
        <v>386</v>
      </c>
      <c r="L18" s="83">
        <f>+L19/100</f>
        <v>0.45</v>
      </c>
      <c r="M18" s="91" t="str">
        <f>IF(M19&lt;$B19,"NG","")</f>
        <v/>
      </c>
      <c r="N18" s="102">
        <f>ROUND($E18*L18,0)</f>
        <v>434</v>
      </c>
      <c r="O18" s="87"/>
      <c r="P18" s="94"/>
      <c r="Q18" s="97"/>
      <c r="R18" s="100"/>
      <c r="S18" s="94"/>
      <c r="T18" s="97"/>
    </row>
    <row r="19" spans="1:20" ht="18" customHeight="1">
      <c r="A19" s="9"/>
      <c r="B19" s="13">
        <f>ROUNDUP(3.84*A$4^0.16/(A14^0.3),1)</f>
        <v>14.8</v>
      </c>
      <c r="C19" s="21" t="s">
        <v>8</v>
      </c>
      <c r="D19" s="31"/>
      <c r="E19" s="37"/>
      <c r="F19" s="45">
        <f>SUM(F14:F17)</f>
        <v>45</v>
      </c>
      <c r="G19" s="60">
        <f>SUM(G14:G17)</f>
        <v>16</v>
      </c>
      <c r="H19" s="45">
        <f>SUM(H14:H18)</f>
        <v>3878</v>
      </c>
      <c r="I19" s="52">
        <f>SUM(I14:I17)</f>
        <v>40</v>
      </c>
      <c r="J19" s="67">
        <f>SUM(J14:J17)</f>
        <v>15.25</v>
      </c>
      <c r="K19" s="52">
        <f>SUM(K14:K18)</f>
        <v>3541</v>
      </c>
      <c r="L19" s="45">
        <f>SUM(L14:L17)</f>
        <v>45</v>
      </c>
      <c r="M19" s="60">
        <f>SUM(M14:M17)</f>
        <v>15</v>
      </c>
      <c r="N19" s="103">
        <f>SUM(N14:N18)</f>
        <v>3737</v>
      </c>
      <c r="O19" s="88"/>
      <c r="P19" s="94"/>
      <c r="Q19" s="97"/>
      <c r="R19" s="97"/>
      <c r="S19" s="94"/>
      <c r="T19" s="97"/>
    </row>
    <row r="20" spans="1:20" ht="18" customHeight="1">
      <c r="A20" s="9"/>
      <c r="B20" s="14"/>
      <c r="C20" s="21" t="s">
        <v>25</v>
      </c>
      <c r="D20" s="31"/>
      <c r="E20" s="37"/>
      <c r="F20" s="46" t="str">
        <f>IF(H19=MIN($H19,$K19,$N19),"○","")</f>
        <v/>
      </c>
      <c r="G20" s="61"/>
      <c r="H20" s="74"/>
      <c r="I20" s="53" t="str">
        <f>IF(K19=MIN($H19,$K19,$N19),"○","")</f>
        <v>○</v>
      </c>
      <c r="J20" s="68"/>
      <c r="K20" s="80"/>
      <c r="L20" s="46" t="str">
        <f>IF(N19=MIN($H19,$K19,$N19),"○","")</f>
        <v/>
      </c>
      <c r="M20" s="61"/>
      <c r="N20" s="61"/>
      <c r="O20" s="98"/>
      <c r="P20" s="101"/>
      <c r="Q20" s="101"/>
      <c r="R20" s="101"/>
      <c r="S20" s="101"/>
      <c r="T20" s="101"/>
    </row>
    <row r="21" spans="1:20" ht="18" customHeight="1">
      <c r="A21" s="9">
        <v>6</v>
      </c>
      <c r="B21" s="11"/>
      <c r="C21" s="16" t="s">
        <v>4</v>
      </c>
      <c r="D21" s="26" t="s">
        <v>7</v>
      </c>
      <c r="E21" s="32">
        <v>1</v>
      </c>
      <c r="F21" s="47">
        <v>5</v>
      </c>
      <c r="G21" s="62">
        <f>ROUND(F21*$E21,2)</f>
        <v>5</v>
      </c>
      <c r="H21" s="75">
        <f>+施工単価!$E$5</f>
        <v>1713</v>
      </c>
      <c r="I21" s="40">
        <v>5</v>
      </c>
      <c r="J21" s="55">
        <f>ROUND(I21*$E21,2)</f>
        <v>5</v>
      </c>
      <c r="K21" s="69">
        <f>+施工単価!$E$5</f>
        <v>1713</v>
      </c>
      <c r="L21" s="85"/>
      <c r="M21" s="93"/>
      <c r="N21" s="96"/>
      <c r="O21" s="99"/>
      <c r="P21" s="94"/>
      <c r="Q21" s="97"/>
      <c r="R21" s="99"/>
      <c r="S21" s="94"/>
      <c r="T21" s="97"/>
    </row>
    <row r="22" spans="1:20" ht="18" customHeight="1">
      <c r="A22" s="9"/>
      <c r="B22" s="12"/>
      <c r="C22" s="17" t="s">
        <v>0</v>
      </c>
      <c r="D22" s="27" t="s">
        <v>11</v>
      </c>
      <c r="E22" s="33">
        <v>0.35</v>
      </c>
      <c r="F22" s="48">
        <v>10</v>
      </c>
      <c r="G22" s="63">
        <f>ROUND(F22*$E22,2)</f>
        <v>3.5</v>
      </c>
      <c r="H22" s="76">
        <f>IF(F22=0,0,LOOKUP(F22,施工単価!$D$8:$D$16,施工単価!$E$8:$E$16))</f>
        <v>556</v>
      </c>
      <c r="I22" s="41">
        <v>15</v>
      </c>
      <c r="J22" s="56">
        <f>ROUND(I22*$E22,2)</f>
        <v>5.25</v>
      </c>
      <c r="K22" s="70">
        <f>IF(I22=0,0,LOOKUP(I22,施工単価!$D$8:$D$16,施工単価!$E$8:$E$16))</f>
        <v>722</v>
      </c>
      <c r="L22" s="86"/>
      <c r="M22" s="94"/>
      <c r="N22" s="97"/>
      <c r="O22" s="99"/>
      <c r="P22" s="94"/>
      <c r="Q22" s="97"/>
      <c r="R22" s="99"/>
      <c r="S22" s="94"/>
      <c r="T22" s="97"/>
    </row>
    <row r="23" spans="1:20" ht="18" customHeight="1">
      <c r="A23" s="9"/>
      <c r="B23" s="12"/>
      <c r="C23" s="18" t="s">
        <v>2</v>
      </c>
      <c r="D23" s="28" t="s">
        <v>1</v>
      </c>
      <c r="E23" s="34">
        <v>0.25</v>
      </c>
      <c r="F23" s="49">
        <v>20</v>
      </c>
      <c r="G23" s="64">
        <f>ROUND(F23*$E23,2)</f>
        <v>5</v>
      </c>
      <c r="H23" s="77">
        <f>IF(F23=0,0,LOOKUP(F23,施工単価!$D$17:$D$40,施工単価!$E$17:$E$40))</f>
        <v>720</v>
      </c>
      <c r="I23" s="42">
        <v>15</v>
      </c>
      <c r="J23" s="57">
        <f>ROUND(I23*$E23,2)</f>
        <v>3.75</v>
      </c>
      <c r="K23" s="71">
        <f>IF(I23=0,0,LOOKUP(I23,施工単価!$D$17:$D$40,施工単価!$E$17:$E$40))</f>
        <v>587</v>
      </c>
      <c r="L23" s="86"/>
      <c r="M23" s="94"/>
      <c r="N23" s="97"/>
      <c r="O23" s="99"/>
      <c r="P23" s="94"/>
      <c r="Q23" s="97"/>
      <c r="R23" s="99"/>
      <c r="S23" s="94"/>
      <c r="T23" s="97"/>
    </row>
    <row r="24" spans="1:20" ht="18" customHeight="1">
      <c r="A24" s="9"/>
      <c r="B24" s="12"/>
      <c r="C24" s="19"/>
      <c r="D24" s="29" t="s">
        <v>6</v>
      </c>
      <c r="E24" s="35">
        <v>0.2</v>
      </c>
      <c r="F24" s="50">
        <v>0</v>
      </c>
      <c r="G24" s="65">
        <f>ROUND(F24*$E24,2)</f>
        <v>0</v>
      </c>
      <c r="H24" s="78">
        <f>IF(F24=0,0,LOOKUP(F24,施工単価!$D$41:$D$64,施工単価!$E$41:$E$64))</f>
        <v>0</v>
      </c>
      <c r="I24" s="43">
        <v>0</v>
      </c>
      <c r="J24" s="58">
        <f>ROUND(I24*$E24,2)</f>
        <v>0</v>
      </c>
      <c r="K24" s="72">
        <f>IF(I24=0,0,LOOKUP(I24,施工単価!$D$41:$D$64,施工単価!$E$41:$E$64))</f>
        <v>0</v>
      </c>
      <c r="L24" s="86"/>
      <c r="M24" s="94"/>
      <c r="N24" s="97"/>
      <c r="O24" s="99"/>
      <c r="P24" s="94"/>
      <c r="Q24" s="97"/>
      <c r="R24" s="99"/>
      <c r="S24" s="94"/>
      <c r="T24" s="97"/>
    </row>
    <row r="25" spans="1:20" ht="18" customHeight="1">
      <c r="A25" s="9"/>
      <c r="B25" s="12"/>
      <c r="C25" s="20" t="s">
        <v>21</v>
      </c>
      <c r="D25" s="30" t="s">
        <v>17</v>
      </c>
      <c r="E25" s="36">
        <f>+施工単価!$E$65</f>
        <v>964</v>
      </c>
      <c r="F25" s="51">
        <f>+F26/100</f>
        <v>0.35</v>
      </c>
      <c r="G25" s="66" t="str">
        <f>IF(G26&lt;$B26,"NG","")</f>
        <v/>
      </c>
      <c r="H25" s="79">
        <f>ROUND($E25*F25,0)</f>
        <v>337</v>
      </c>
      <c r="I25" s="83">
        <f>+I26/100</f>
        <v>0.35</v>
      </c>
      <c r="J25" s="91" t="str">
        <f>IF(J26&lt;$B26,"NG","")</f>
        <v/>
      </c>
      <c r="K25" s="73">
        <f>ROUND($E25*I25,0)</f>
        <v>337</v>
      </c>
      <c r="L25" s="87"/>
      <c r="M25" s="94"/>
      <c r="N25" s="97"/>
      <c r="O25" s="100"/>
      <c r="P25" s="94"/>
      <c r="Q25" s="97"/>
      <c r="R25" s="100"/>
      <c r="S25" s="94"/>
      <c r="T25" s="97"/>
    </row>
    <row r="26" spans="1:20" ht="18" customHeight="1">
      <c r="A26" s="9"/>
      <c r="B26" s="13">
        <f>ROUNDUP(3.84*A$4^0.16/(A21^0.3),1)</f>
        <v>13.1</v>
      </c>
      <c r="C26" s="21" t="s">
        <v>8</v>
      </c>
      <c r="D26" s="31"/>
      <c r="E26" s="37"/>
      <c r="F26" s="52">
        <f>SUM(F21:F24)</f>
        <v>35</v>
      </c>
      <c r="G26" s="67">
        <f>SUM(G21:G24)</f>
        <v>13.5</v>
      </c>
      <c r="H26" s="52">
        <f>SUM(H21:H25)</f>
        <v>3326</v>
      </c>
      <c r="I26" s="45">
        <f>SUM(I21:I24)</f>
        <v>35</v>
      </c>
      <c r="J26" s="60">
        <f>SUM(J21:J24)</f>
        <v>14</v>
      </c>
      <c r="K26" s="45">
        <f>SUM(K21:K25)</f>
        <v>3359</v>
      </c>
      <c r="L26" s="88"/>
      <c r="M26" s="94"/>
      <c r="N26" s="97"/>
      <c r="O26" s="97"/>
      <c r="P26" s="94"/>
      <c r="Q26" s="97"/>
      <c r="R26" s="97"/>
      <c r="S26" s="94"/>
      <c r="T26" s="97"/>
    </row>
    <row r="27" spans="1:20" ht="18" customHeight="1">
      <c r="A27" s="9"/>
      <c r="B27" s="14"/>
      <c r="C27" s="21" t="s">
        <v>25</v>
      </c>
      <c r="D27" s="31"/>
      <c r="E27" s="37"/>
      <c r="F27" s="53" t="str">
        <f>IF(H26=MIN($H26,$K26),"○","")</f>
        <v>○</v>
      </c>
      <c r="G27" s="68"/>
      <c r="H27" s="80"/>
      <c r="I27" s="46" t="str">
        <f>IF(K26=MIN($H26,$K26),"○","")</f>
        <v/>
      </c>
      <c r="J27" s="61"/>
      <c r="K27" s="74"/>
      <c r="L27" s="98"/>
      <c r="M27" s="101"/>
      <c r="N27" s="101"/>
      <c r="O27" s="101"/>
      <c r="P27" s="101"/>
      <c r="Q27" s="101"/>
      <c r="R27" s="101"/>
      <c r="S27" s="101"/>
      <c r="T27" s="101"/>
    </row>
    <row r="28" spans="1:20" ht="18" customHeight="1">
      <c r="A28" s="9">
        <v>8</v>
      </c>
      <c r="B28" s="11"/>
      <c r="C28" s="16" t="s">
        <v>4</v>
      </c>
      <c r="D28" s="26" t="s">
        <v>7</v>
      </c>
      <c r="E28" s="32">
        <v>1</v>
      </c>
      <c r="F28" s="47">
        <v>5</v>
      </c>
      <c r="G28" s="62">
        <f>ROUND(F28*$E28,2)</f>
        <v>5</v>
      </c>
      <c r="H28" s="75">
        <f>+施工単価!$E$5</f>
        <v>1713</v>
      </c>
      <c r="I28" s="85"/>
      <c r="J28" s="93"/>
      <c r="K28" s="96"/>
      <c r="L28" s="99"/>
      <c r="M28" s="94"/>
      <c r="N28" s="97"/>
      <c r="O28" s="99"/>
      <c r="P28" s="94"/>
      <c r="Q28" s="97"/>
      <c r="R28" s="99"/>
      <c r="S28" s="94"/>
      <c r="T28" s="97"/>
    </row>
    <row r="29" spans="1:20" ht="18" customHeight="1">
      <c r="A29" s="9"/>
      <c r="B29" s="12"/>
      <c r="C29" s="17" t="s">
        <v>0</v>
      </c>
      <c r="D29" s="27" t="s">
        <v>11</v>
      </c>
      <c r="E29" s="33">
        <v>0.35</v>
      </c>
      <c r="F29" s="48">
        <v>10</v>
      </c>
      <c r="G29" s="63">
        <f>ROUND(F29*$E29,2)</f>
        <v>3.5</v>
      </c>
      <c r="H29" s="76">
        <f>IF(F29=0,0,LOOKUP(F29,施工単価!$D$8:$D$16,施工単価!$E$8:$E$16))</f>
        <v>556</v>
      </c>
      <c r="I29" s="86"/>
      <c r="J29" s="94"/>
      <c r="K29" s="97"/>
      <c r="L29" s="99"/>
      <c r="M29" s="94"/>
      <c r="N29" s="97"/>
      <c r="O29" s="99"/>
      <c r="P29" s="94"/>
      <c r="Q29" s="97"/>
      <c r="R29" s="99"/>
      <c r="S29" s="94"/>
      <c r="T29" s="97"/>
    </row>
    <row r="30" spans="1:20" ht="18" customHeight="1">
      <c r="A30" s="9"/>
      <c r="B30" s="12"/>
      <c r="C30" s="18" t="s">
        <v>2</v>
      </c>
      <c r="D30" s="28" t="s">
        <v>1</v>
      </c>
      <c r="E30" s="34">
        <v>0.25</v>
      </c>
      <c r="F30" s="49">
        <v>15</v>
      </c>
      <c r="G30" s="64">
        <f>ROUND(F30*$E30,2)</f>
        <v>3.75</v>
      </c>
      <c r="H30" s="77">
        <f>IF(F30=0,0,LOOKUP(F30,施工単価!$D$17:$D$40,施工単価!$E$17:$E$40))</f>
        <v>587</v>
      </c>
      <c r="I30" s="86"/>
      <c r="J30" s="94"/>
      <c r="K30" s="97"/>
      <c r="L30" s="99"/>
      <c r="M30" s="94"/>
      <c r="N30" s="97"/>
      <c r="O30" s="99"/>
      <c r="P30" s="94"/>
      <c r="Q30" s="97"/>
      <c r="R30" s="99"/>
      <c r="S30" s="94"/>
      <c r="T30" s="97"/>
    </row>
    <row r="31" spans="1:20" ht="18" customHeight="1">
      <c r="A31" s="9"/>
      <c r="B31" s="12"/>
      <c r="C31" s="19"/>
      <c r="D31" s="29" t="s">
        <v>6</v>
      </c>
      <c r="E31" s="35">
        <v>0.2</v>
      </c>
      <c r="F31" s="50">
        <v>0</v>
      </c>
      <c r="G31" s="65">
        <f>ROUND(F31*$E31,2)</f>
        <v>0</v>
      </c>
      <c r="H31" s="78">
        <f>IF(F31=0,0,LOOKUP(F31,施工単価!$D$41:$D$64,施工単価!$E$41:$E$64))</f>
        <v>0</v>
      </c>
      <c r="I31" s="86"/>
      <c r="J31" s="94"/>
      <c r="K31" s="97"/>
      <c r="L31" s="99"/>
      <c r="M31" s="94"/>
      <c r="N31" s="97"/>
      <c r="O31" s="99"/>
      <c r="P31" s="94"/>
      <c r="Q31" s="97"/>
      <c r="R31" s="99"/>
      <c r="S31" s="94"/>
      <c r="T31" s="97"/>
    </row>
    <row r="32" spans="1:20" ht="18" customHeight="1">
      <c r="A32" s="9"/>
      <c r="B32" s="12"/>
      <c r="C32" s="20" t="s">
        <v>21</v>
      </c>
      <c r="D32" s="30" t="s">
        <v>17</v>
      </c>
      <c r="E32" s="36">
        <f>+施工単価!$E$65</f>
        <v>964</v>
      </c>
      <c r="F32" s="51">
        <f>+F33/100</f>
        <v>0.3</v>
      </c>
      <c r="G32" s="66" t="str">
        <f>IF(G33&lt;$B33,"NG","")</f>
        <v/>
      </c>
      <c r="H32" s="79">
        <f>ROUND($E32*F32,0)</f>
        <v>289</v>
      </c>
      <c r="I32" s="87"/>
      <c r="J32" s="94"/>
      <c r="K32" s="97"/>
      <c r="L32" s="100"/>
      <c r="M32" s="94"/>
      <c r="N32" s="97"/>
      <c r="O32" s="100"/>
      <c r="P32" s="94"/>
      <c r="Q32" s="97"/>
      <c r="R32" s="100"/>
      <c r="S32" s="94"/>
      <c r="T32" s="97"/>
    </row>
    <row r="33" spans="1:20" ht="18" customHeight="1">
      <c r="A33" s="9"/>
      <c r="B33" s="13">
        <f>ROUNDUP(3.84*A$4^0.16/(A28^0.3),1)</f>
        <v>12</v>
      </c>
      <c r="C33" s="21" t="s">
        <v>8</v>
      </c>
      <c r="D33" s="31"/>
      <c r="E33" s="37"/>
      <c r="F33" s="52">
        <f>SUM(F28:F31)</f>
        <v>30</v>
      </c>
      <c r="G33" s="67">
        <f>SUM(G28:G31)</f>
        <v>12.25</v>
      </c>
      <c r="H33" s="52">
        <f>SUM(H28:H32)</f>
        <v>3145</v>
      </c>
      <c r="I33" s="88"/>
      <c r="J33" s="94"/>
      <c r="K33" s="97"/>
      <c r="L33" s="97"/>
      <c r="M33" s="94"/>
      <c r="N33" s="97"/>
      <c r="O33" s="97"/>
      <c r="P33" s="94"/>
      <c r="Q33" s="97"/>
      <c r="R33" s="97"/>
      <c r="S33" s="94"/>
      <c r="T33" s="97"/>
    </row>
    <row r="34" spans="1:20" ht="18" customHeight="1">
      <c r="A34" s="9"/>
      <c r="B34" s="14"/>
      <c r="C34" s="21" t="s">
        <v>25</v>
      </c>
      <c r="D34" s="31"/>
      <c r="E34" s="37"/>
      <c r="F34" s="53" t="str">
        <f>IF(H33=MIN($H33,$K33),"○","")</f>
        <v>○</v>
      </c>
      <c r="G34" s="68"/>
      <c r="H34" s="80"/>
      <c r="I34" s="89"/>
      <c r="J34" s="95"/>
      <c r="K34" s="95"/>
      <c r="L34" s="101"/>
      <c r="M34" s="101"/>
      <c r="N34" s="101"/>
      <c r="O34" s="101"/>
      <c r="P34" s="101"/>
      <c r="Q34" s="101"/>
      <c r="R34" s="101"/>
      <c r="S34" s="101"/>
      <c r="T34" s="101"/>
    </row>
    <row r="35" spans="1:20" ht="18" customHeight="1">
      <c r="A35" s="9">
        <v>12</v>
      </c>
      <c r="B35" s="11"/>
      <c r="C35" s="16" t="s">
        <v>4</v>
      </c>
      <c r="D35" s="26" t="s">
        <v>7</v>
      </c>
      <c r="E35" s="32">
        <v>1</v>
      </c>
      <c r="F35" s="47">
        <v>5</v>
      </c>
      <c r="G35" s="62">
        <f>ROUND(F35*$E35,2)</f>
        <v>5</v>
      </c>
      <c r="H35" s="75">
        <f>+施工単価!$E$5</f>
        <v>1713</v>
      </c>
      <c r="I35" s="86"/>
      <c r="J35" s="94"/>
      <c r="K35" s="97"/>
      <c r="L35" s="99"/>
      <c r="M35" s="94"/>
      <c r="N35" s="97"/>
      <c r="O35" s="99"/>
      <c r="P35" s="94"/>
      <c r="Q35" s="97"/>
      <c r="R35" s="99"/>
      <c r="S35" s="94"/>
      <c r="T35" s="97"/>
    </row>
    <row r="36" spans="1:20" ht="18" customHeight="1">
      <c r="A36" s="9"/>
      <c r="B36" s="12"/>
      <c r="C36" s="17" t="s">
        <v>0</v>
      </c>
      <c r="D36" s="27" t="s">
        <v>11</v>
      </c>
      <c r="E36" s="33">
        <v>0.35</v>
      </c>
      <c r="F36" s="48">
        <v>10</v>
      </c>
      <c r="G36" s="63">
        <f>ROUND(F36*$E36,2)</f>
        <v>3.5</v>
      </c>
      <c r="H36" s="76">
        <f>IF(F36=0,0,LOOKUP(F36,施工単価!$D$8:$D$16,施工単価!$E$8:$E$16))</f>
        <v>556</v>
      </c>
      <c r="I36" s="86"/>
      <c r="J36" s="94"/>
      <c r="K36" s="97"/>
      <c r="L36" s="99"/>
      <c r="M36" s="94"/>
      <c r="N36" s="97"/>
      <c r="O36" s="99"/>
      <c r="P36" s="94"/>
      <c r="Q36" s="97"/>
      <c r="R36" s="99"/>
      <c r="S36" s="94"/>
      <c r="T36" s="97"/>
    </row>
    <row r="37" spans="1:20" ht="18" customHeight="1">
      <c r="A37" s="9"/>
      <c r="B37" s="12"/>
      <c r="C37" s="18" t="s">
        <v>2</v>
      </c>
      <c r="D37" s="28" t="s">
        <v>1</v>
      </c>
      <c r="E37" s="34">
        <v>0.25</v>
      </c>
      <c r="F37" s="49">
        <v>10</v>
      </c>
      <c r="G37" s="64">
        <f>ROUND(F37*$E37,2)</f>
        <v>2.5</v>
      </c>
      <c r="H37" s="77">
        <f>IF(F37=0,0,LOOKUP(F37,施工単価!$D$17:$D$40,施工単価!$E$17:$E$40))</f>
        <v>466</v>
      </c>
      <c r="I37" s="86"/>
      <c r="J37" s="94"/>
      <c r="K37" s="97"/>
      <c r="L37" s="99"/>
      <c r="M37" s="94"/>
      <c r="N37" s="97"/>
      <c r="O37" s="99"/>
      <c r="P37" s="94"/>
      <c r="Q37" s="97"/>
      <c r="R37" s="99"/>
      <c r="S37" s="94"/>
      <c r="T37" s="97"/>
    </row>
    <row r="38" spans="1:20" ht="18" customHeight="1">
      <c r="A38" s="9"/>
      <c r="B38" s="12"/>
      <c r="C38" s="19"/>
      <c r="D38" s="29" t="s">
        <v>6</v>
      </c>
      <c r="E38" s="35">
        <v>0.2</v>
      </c>
      <c r="F38" s="50">
        <v>0</v>
      </c>
      <c r="G38" s="65">
        <f>ROUND(F38*$E38,2)</f>
        <v>0</v>
      </c>
      <c r="H38" s="78">
        <f>IF(F38=0,0,LOOKUP(F38,施工単価!$D$41:$D$64,施工単価!$E$41:$E$64))</f>
        <v>0</v>
      </c>
      <c r="I38" s="86"/>
      <c r="J38" s="94"/>
      <c r="K38" s="97"/>
      <c r="L38" s="99"/>
      <c r="M38" s="94"/>
      <c r="N38" s="97"/>
      <c r="O38" s="99"/>
      <c r="P38" s="94"/>
      <c r="Q38" s="97"/>
      <c r="R38" s="99"/>
      <c r="S38" s="94"/>
      <c r="T38" s="97"/>
    </row>
    <row r="39" spans="1:20" ht="18" customHeight="1">
      <c r="A39" s="9"/>
      <c r="B39" s="12"/>
      <c r="C39" s="20" t="s">
        <v>21</v>
      </c>
      <c r="D39" s="30" t="s">
        <v>17</v>
      </c>
      <c r="E39" s="36">
        <f>+施工単価!$E$65</f>
        <v>964</v>
      </c>
      <c r="F39" s="51">
        <f>+F40/100</f>
        <v>0.25</v>
      </c>
      <c r="G39" s="66" t="str">
        <f>IF(G40&lt;$B40,"NG","")</f>
        <v/>
      </c>
      <c r="H39" s="79">
        <f>ROUND($E39*F39,0)</f>
        <v>241</v>
      </c>
      <c r="I39" s="87"/>
      <c r="J39" s="94"/>
      <c r="K39" s="97"/>
      <c r="L39" s="100"/>
      <c r="M39" s="94"/>
      <c r="N39" s="97"/>
      <c r="O39" s="100"/>
      <c r="P39" s="94"/>
      <c r="Q39" s="97"/>
      <c r="R39" s="100"/>
      <c r="S39" s="94"/>
      <c r="T39" s="97"/>
    </row>
    <row r="40" spans="1:20" ht="18" customHeight="1">
      <c r="A40" s="9"/>
      <c r="B40" s="13">
        <f>ROUNDUP(3.84*A$4^0.16/(A35^0.3),1)</f>
        <v>10.6</v>
      </c>
      <c r="C40" s="21" t="s">
        <v>8</v>
      </c>
      <c r="D40" s="31"/>
      <c r="E40" s="37"/>
      <c r="F40" s="52">
        <f>SUM(F35:F38)</f>
        <v>25</v>
      </c>
      <c r="G40" s="67">
        <f>SUM(G35:G38)</f>
        <v>11</v>
      </c>
      <c r="H40" s="52">
        <f>SUM(H35:H39)</f>
        <v>2976</v>
      </c>
      <c r="I40" s="88"/>
      <c r="J40" s="94"/>
      <c r="K40" s="97"/>
      <c r="L40" s="97"/>
      <c r="M40" s="94"/>
      <c r="N40" s="97"/>
      <c r="O40" s="97"/>
      <c r="P40" s="94"/>
      <c r="Q40" s="97"/>
      <c r="R40" s="97"/>
      <c r="S40" s="94"/>
      <c r="T40" s="97"/>
    </row>
    <row r="41" spans="1:20" ht="18" customHeight="1">
      <c r="A41" s="9"/>
      <c r="B41" s="14"/>
      <c r="C41" s="21" t="s">
        <v>25</v>
      </c>
      <c r="D41" s="31"/>
      <c r="E41" s="37"/>
      <c r="F41" s="53" t="str">
        <f>IF(H40=MIN($H40,$K40),"○","")</f>
        <v>○</v>
      </c>
      <c r="G41" s="68"/>
      <c r="H41" s="80"/>
      <c r="I41" s="89"/>
      <c r="J41" s="95"/>
      <c r="K41" s="95"/>
      <c r="L41" s="101"/>
      <c r="M41" s="101"/>
      <c r="N41" s="101"/>
      <c r="O41" s="101"/>
      <c r="P41" s="101"/>
      <c r="Q41" s="101"/>
      <c r="R41" s="101"/>
      <c r="S41" s="101"/>
      <c r="T41" s="101"/>
    </row>
    <row r="44" spans="1:20" ht="20.100000000000001" customHeight="1">
      <c r="D44" s="1" ph="1"/>
    </row>
    <row r="48" spans="1:20" ht="20.100000000000001" customHeight="1">
      <c r="D48" s="1" ph="1"/>
    </row>
    <row r="52" spans="4:4" ht="20.100000000000001" customHeight="1">
      <c r="D52" s="1" ph="1"/>
    </row>
  </sheetData>
  <mergeCells count="46">
    <mergeCell ref="A2:C2"/>
    <mergeCell ref="A4:E4"/>
    <mergeCell ref="F5:H5"/>
    <mergeCell ref="I5:K5"/>
    <mergeCell ref="L5:N5"/>
    <mergeCell ref="O5:Q5"/>
    <mergeCell ref="R5:T5"/>
    <mergeCell ref="C12:E12"/>
    <mergeCell ref="C13:E13"/>
    <mergeCell ref="F13:H13"/>
    <mergeCell ref="I13:K13"/>
    <mergeCell ref="L13:N13"/>
    <mergeCell ref="O13:Q13"/>
    <mergeCell ref="R13:T13"/>
    <mergeCell ref="C19:E19"/>
    <mergeCell ref="C20:E20"/>
    <mergeCell ref="F20:H20"/>
    <mergeCell ref="I20:K20"/>
    <mergeCell ref="L20:N20"/>
    <mergeCell ref="C26:E26"/>
    <mergeCell ref="C27:E27"/>
    <mergeCell ref="F27:H27"/>
    <mergeCell ref="I27:K27"/>
    <mergeCell ref="C33:E33"/>
    <mergeCell ref="C34:E34"/>
    <mergeCell ref="F34:H34"/>
    <mergeCell ref="I34:K34"/>
    <mergeCell ref="C40:E40"/>
    <mergeCell ref="C41:E41"/>
    <mergeCell ref="F41:H41"/>
    <mergeCell ref="I41:K41"/>
    <mergeCell ref="A5:A6"/>
    <mergeCell ref="B5:B6"/>
    <mergeCell ref="C5:C6"/>
    <mergeCell ref="D5:D6"/>
    <mergeCell ref="E5:E6"/>
    <mergeCell ref="C9:C10"/>
    <mergeCell ref="C16:C17"/>
    <mergeCell ref="C23:C24"/>
    <mergeCell ref="C30:C31"/>
    <mergeCell ref="C37:C38"/>
    <mergeCell ref="A7:A13"/>
    <mergeCell ref="A14:A20"/>
    <mergeCell ref="A21:A27"/>
    <mergeCell ref="A28:A34"/>
    <mergeCell ref="A35:A41"/>
  </mergeCells>
  <phoneticPr fontId="2"/>
  <conditionalFormatting sqref="G12 J12 M12">
    <cfRule type="expression" dxfId="179" priority="183">
      <formula>G12&lt;$B12</formula>
    </cfRule>
  </conditionalFormatting>
  <conditionalFormatting sqref="G19 J19 M19">
    <cfRule type="expression" dxfId="178" priority="160">
      <formula>G19&lt;$B19</formula>
    </cfRule>
  </conditionalFormatting>
  <conditionalFormatting sqref="P12">
    <cfRule type="expression" dxfId="177" priority="156">
      <formula>P12&lt;$B12</formula>
    </cfRule>
  </conditionalFormatting>
  <conditionalFormatting sqref="P19">
    <cfRule type="expression" dxfId="176" priority="154">
      <formula>P19&lt;$B19</formula>
    </cfRule>
  </conditionalFormatting>
  <conditionalFormatting sqref="S12">
    <cfRule type="expression" dxfId="175" priority="152">
      <formula>S12&lt;$B12</formula>
    </cfRule>
  </conditionalFormatting>
  <conditionalFormatting sqref="S19">
    <cfRule type="expression" dxfId="174" priority="150">
      <formula>S19&lt;$B19</formula>
    </cfRule>
  </conditionalFormatting>
  <conditionalFormatting sqref="G26 J26 M26">
    <cfRule type="expression" dxfId="173" priority="140">
      <formula>G26&lt;$B26</formula>
    </cfRule>
  </conditionalFormatting>
  <conditionalFormatting sqref="P26">
    <cfRule type="expression" dxfId="172" priority="136">
      <formula>P26&lt;$B26</formula>
    </cfRule>
  </conditionalFormatting>
  <conditionalFormatting sqref="S26">
    <cfRule type="expression" dxfId="171" priority="134">
      <formula>S26&lt;$B26</formula>
    </cfRule>
  </conditionalFormatting>
  <conditionalFormatting sqref="G33 J33 M33">
    <cfRule type="expression" dxfId="170" priority="128">
      <formula>G33&lt;$B33</formula>
    </cfRule>
  </conditionalFormatting>
  <conditionalFormatting sqref="P33">
    <cfRule type="expression" dxfId="169" priority="124">
      <formula>P33&lt;$B33</formula>
    </cfRule>
  </conditionalFormatting>
  <conditionalFormatting sqref="S33">
    <cfRule type="expression" dxfId="168" priority="122">
      <formula>S33&lt;$B33</formula>
    </cfRule>
  </conditionalFormatting>
  <conditionalFormatting sqref="G40 J40 M40">
    <cfRule type="expression" dxfId="167" priority="76">
      <formula>G40&lt;$B40</formula>
    </cfRule>
  </conditionalFormatting>
  <conditionalFormatting sqref="P40">
    <cfRule type="expression" dxfId="166" priority="72">
      <formula>P40&lt;$B40</formula>
    </cfRule>
  </conditionalFormatting>
  <conditionalFormatting sqref="S40">
    <cfRule type="expression" dxfId="165" priority="70">
      <formula>S40&lt;$B40</formula>
    </cfRule>
  </conditionalFormatting>
  <conditionalFormatting sqref="G11">
    <cfRule type="expression" dxfId="164" priority="12">
      <formula>G11="NG"</formula>
    </cfRule>
  </conditionalFormatting>
  <conditionalFormatting sqref="J11">
    <cfRule type="expression" dxfId="163" priority="11">
      <formula>J11="NG"</formula>
    </cfRule>
  </conditionalFormatting>
  <conditionalFormatting sqref="M11">
    <cfRule type="expression" dxfId="162" priority="10">
      <formula>M11="NG"</formula>
    </cfRule>
  </conditionalFormatting>
  <conditionalFormatting sqref="P11">
    <cfRule type="expression" dxfId="161" priority="9">
      <formula>P11="NG"</formula>
    </cfRule>
  </conditionalFormatting>
  <conditionalFormatting sqref="S11">
    <cfRule type="expression" dxfId="160" priority="8">
      <formula>S11="NG"</formula>
    </cfRule>
  </conditionalFormatting>
  <conditionalFormatting sqref="G18">
    <cfRule type="expression" dxfId="159" priority="7">
      <formula>G18="NG"</formula>
    </cfRule>
  </conditionalFormatting>
  <conditionalFormatting sqref="J18">
    <cfRule type="expression" dxfId="158" priority="6">
      <formula>J18="NG"</formula>
    </cfRule>
  </conditionalFormatting>
  <conditionalFormatting sqref="M18">
    <cfRule type="expression" dxfId="157" priority="5">
      <formula>M18="NG"</formula>
    </cfRule>
  </conditionalFormatting>
  <conditionalFormatting sqref="G25">
    <cfRule type="expression" dxfId="156" priority="4">
      <formula>G25="NG"</formula>
    </cfRule>
  </conditionalFormatting>
  <conditionalFormatting sqref="J25">
    <cfRule type="expression" dxfId="155" priority="3">
      <formula>J25="NG"</formula>
    </cfRule>
  </conditionalFormatting>
  <conditionalFormatting sqref="G32">
    <cfRule type="expression" dxfId="154" priority="2">
      <formula>G32="NG"</formula>
    </cfRule>
  </conditionalFormatting>
  <conditionalFormatting sqref="G39">
    <cfRule type="expression" dxfId="153" priority="1">
      <formula>G39="NG"</formula>
    </cfRule>
  </conditionalFormatting>
  <pageMargins left="0.78740157480314965" right="0.19685039370078741" top="0.78740157480314965" bottom="0.39370078740157483" header="0.31496062992125984" footer="0.31496062992125984"/>
  <pageSetup paperSize="8" scale="90"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U52"/>
  <sheetViews>
    <sheetView topLeftCell="B23" workbookViewId="0">
      <selection activeCell="E11" sqref="E11"/>
    </sheetView>
  </sheetViews>
  <sheetFormatPr defaultRowHeight="20.100000000000001" customHeight="1"/>
  <cols>
    <col min="1" max="1" width="3.77734375" style="1" customWidth="1"/>
    <col min="2" max="2" width="4.77734375" style="1" customWidth="1"/>
    <col min="3" max="4" width="5.77734375" style="1" customWidth="1"/>
    <col min="5" max="47" width="4.77734375" style="1" customWidth="1"/>
    <col min="48" max="16384" width="8.88671875" style="1" customWidth="1"/>
  </cols>
  <sheetData>
    <row r="1" spans="1:47" ht="30" customHeight="1">
      <c r="A1" s="105" t="s">
        <v>24</v>
      </c>
      <c r="B1" s="10"/>
      <c r="C1" s="10"/>
      <c r="D1" s="22"/>
      <c r="E1" s="22"/>
      <c r="F1" s="10"/>
      <c r="G1" s="10"/>
      <c r="H1" s="22"/>
    </row>
    <row r="2" spans="1:47" s="2" customFormat="1" ht="20.100000000000001" customHeight="1">
      <c r="A2" s="106">
        <v>4</v>
      </c>
      <c r="B2" s="106"/>
      <c r="C2" s="106"/>
      <c r="D2" s="23"/>
      <c r="E2" s="23"/>
      <c r="F2" s="23"/>
      <c r="G2" s="23"/>
      <c r="H2" s="23"/>
    </row>
    <row r="3" spans="1:47" s="2" customFormat="1" ht="20.100000000000001" customHeight="1">
      <c r="A3" s="5" t="s">
        <v>34</v>
      </c>
      <c r="B3" s="106"/>
      <c r="C3" s="106"/>
      <c r="D3" s="108"/>
      <c r="E3" s="108"/>
      <c r="F3" s="108"/>
      <c r="G3" s="108"/>
      <c r="H3" s="5"/>
    </row>
    <row r="4" spans="1:47" s="2" customFormat="1" ht="20.100000000000001" customHeight="1">
      <c r="A4" s="6">
        <f>LOOKUP(A2,疲労破壊輪数!C$5:G$5,疲労破壊輪数!C$7:G$7)</f>
        <v>300000</v>
      </c>
      <c r="B4" s="6"/>
      <c r="C4" s="6"/>
      <c r="D4" s="6"/>
      <c r="E4" s="6"/>
      <c r="F4" s="109"/>
      <c r="G4" s="109"/>
      <c r="H4" s="5"/>
    </row>
    <row r="5" spans="1:47" ht="20.100000000000001" customHeight="1">
      <c r="A5" s="7" t="s">
        <v>10</v>
      </c>
      <c r="B5" s="7" t="s">
        <v>15</v>
      </c>
      <c r="C5" s="15" t="s">
        <v>28</v>
      </c>
      <c r="D5" s="25" t="s">
        <v>5</v>
      </c>
      <c r="E5" s="15" t="s">
        <v>37</v>
      </c>
      <c r="F5" s="38">
        <v>1</v>
      </c>
      <c r="G5" s="38"/>
      <c r="H5" s="38"/>
      <c r="I5" s="81">
        <v>2</v>
      </c>
      <c r="J5" s="81"/>
      <c r="K5" s="81"/>
      <c r="L5" s="38">
        <v>3</v>
      </c>
      <c r="M5" s="38"/>
      <c r="N5" s="38"/>
      <c r="O5" s="81">
        <v>4</v>
      </c>
      <c r="P5" s="81"/>
      <c r="Q5" s="81"/>
      <c r="R5" s="38">
        <v>5</v>
      </c>
      <c r="S5" s="38"/>
      <c r="T5" s="38"/>
      <c r="U5" s="81">
        <v>6</v>
      </c>
      <c r="V5" s="81"/>
      <c r="W5" s="81"/>
      <c r="X5" s="38">
        <v>7</v>
      </c>
      <c r="Y5" s="38"/>
      <c r="Z5" s="38"/>
      <c r="AA5" s="81">
        <v>8</v>
      </c>
      <c r="AB5" s="81"/>
      <c r="AC5" s="81"/>
      <c r="AD5" s="38">
        <v>9</v>
      </c>
      <c r="AE5" s="38"/>
      <c r="AF5" s="38"/>
      <c r="AG5" s="81">
        <v>10</v>
      </c>
      <c r="AH5" s="81"/>
      <c r="AI5" s="81"/>
      <c r="AJ5" s="38">
        <v>11</v>
      </c>
      <c r="AK5" s="38"/>
      <c r="AL5" s="38"/>
      <c r="AM5" s="81">
        <v>12</v>
      </c>
      <c r="AN5" s="81"/>
      <c r="AO5" s="81"/>
      <c r="AP5" s="38">
        <v>13</v>
      </c>
      <c r="AQ5" s="38"/>
      <c r="AR5" s="38"/>
      <c r="AS5" s="81">
        <v>14</v>
      </c>
      <c r="AT5" s="81"/>
      <c r="AU5" s="81"/>
    </row>
    <row r="6" spans="1:47" ht="45" customHeight="1">
      <c r="A6" s="107"/>
      <c r="B6" s="107"/>
      <c r="C6" s="15"/>
      <c r="D6" s="25"/>
      <c r="E6" s="15"/>
      <c r="F6" s="39" t="s">
        <v>3</v>
      </c>
      <c r="G6" s="54" t="s">
        <v>13</v>
      </c>
      <c r="H6" s="39" t="s">
        <v>23</v>
      </c>
      <c r="I6" s="82" t="s">
        <v>3</v>
      </c>
      <c r="J6" s="90" t="s">
        <v>13</v>
      </c>
      <c r="K6" s="82" t="s">
        <v>23</v>
      </c>
      <c r="L6" s="39" t="s">
        <v>3</v>
      </c>
      <c r="M6" s="54" t="s">
        <v>13</v>
      </c>
      <c r="N6" s="39" t="s">
        <v>23</v>
      </c>
      <c r="O6" s="82" t="s">
        <v>3</v>
      </c>
      <c r="P6" s="90" t="s">
        <v>13</v>
      </c>
      <c r="Q6" s="82" t="s">
        <v>23</v>
      </c>
      <c r="R6" s="39" t="s">
        <v>3</v>
      </c>
      <c r="S6" s="54" t="s">
        <v>13</v>
      </c>
      <c r="T6" s="39" t="s">
        <v>23</v>
      </c>
      <c r="U6" s="82" t="s">
        <v>3</v>
      </c>
      <c r="V6" s="90" t="s">
        <v>13</v>
      </c>
      <c r="W6" s="82" t="s">
        <v>23</v>
      </c>
      <c r="X6" s="39" t="s">
        <v>3</v>
      </c>
      <c r="Y6" s="54" t="s">
        <v>13</v>
      </c>
      <c r="Z6" s="39" t="s">
        <v>23</v>
      </c>
      <c r="AA6" s="82" t="s">
        <v>3</v>
      </c>
      <c r="AB6" s="90" t="s">
        <v>13</v>
      </c>
      <c r="AC6" s="82" t="s">
        <v>23</v>
      </c>
      <c r="AD6" s="39" t="s">
        <v>3</v>
      </c>
      <c r="AE6" s="54" t="s">
        <v>13</v>
      </c>
      <c r="AF6" s="39" t="s">
        <v>23</v>
      </c>
      <c r="AG6" s="82" t="s">
        <v>3</v>
      </c>
      <c r="AH6" s="90" t="s">
        <v>13</v>
      </c>
      <c r="AI6" s="82" t="s">
        <v>23</v>
      </c>
      <c r="AJ6" s="39" t="s">
        <v>3</v>
      </c>
      <c r="AK6" s="54" t="s">
        <v>13</v>
      </c>
      <c r="AL6" s="39" t="s">
        <v>23</v>
      </c>
      <c r="AM6" s="82" t="s">
        <v>3</v>
      </c>
      <c r="AN6" s="90" t="s">
        <v>13</v>
      </c>
      <c r="AO6" s="82" t="s">
        <v>23</v>
      </c>
      <c r="AP6" s="39" t="s">
        <v>3</v>
      </c>
      <c r="AQ6" s="54" t="s">
        <v>13</v>
      </c>
      <c r="AR6" s="39" t="s">
        <v>23</v>
      </c>
      <c r="AS6" s="82" t="s">
        <v>3</v>
      </c>
      <c r="AT6" s="90" t="s">
        <v>13</v>
      </c>
      <c r="AU6" s="82" t="s">
        <v>23</v>
      </c>
    </row>
    <row r="7" spans="1:47" ht="18" customHeight="1">
      <c r="A7" s="9">
        <v>3</v>
      </c>
      <c r="B7" s="11"/>
      <c r="C7" s="16" t="s">
        <v>4</v>
      </c>
      <c r="D7" s="26" t="s">
        <v>7</v>
      </c>
      <c r="E7" s="32">
        <v>1</v>
      </c>
      <c r="F7" s="110">
        <v>5</v>
      </c>
      <c r="G7" s="124">
        <f>ROUND(F7*$E7,2)</f>
        <v>5</v>
      </c>
      <c r="H7" s="138">
        <f>+施工単価!$E$5</f>
        <v>1713</v>
      </c>
      <c r="I7" s="110">
        <v>5</v>
      </c>
      <c r="J7" s="124">
        <f>ROUND(I7*$E7,2)</f>
        <v>5</v>
      </c>
      <c r="K7" s="138">
        <f>+施工単価!$E$5</f>
        <v>1713</v>
      </c>
      <c r="L7" s="110">
        <v>5</v>
      </c>
      <c r="M7" s="124">
        <f>ROUND(L7*$E7,2)</f>
        <v>5</v>
      </c>
      <c r="N7" s="138">
        <f>+施工単価!$E$5</f>
        <v>1713</v>
      </c>
      <c r="O7" s="110">
        <v>5</v>
      </c>
      <c r="P7" s="124">
        <f>ROUND(O7*$E7,2)</f>
        <v>5</v>
      </c>
      <c r="Q7" s="138">
        <f>+施工単価!$E$5</f>
        <v>1713</v>
      </c>
      <c r="R7" s="110">
        <v>5</v>
      </c>
      <c r="S7" s="124">
        <f>ROUND(R7*$E7,2)</f>
        <v>5</v>
      </c>
      <c r="T7" s="138">
        <f>+施工単価!$E$5</f>
        <v>1713</v>
      </c>
      <c r="U7" s="110">
        <v>5</v>
      </c>
      <c r="V7" s="124">
        <f>ROUND(U7*$E7,2)</f>
        <v>5</v>
      </c>
      <c r="W7" s="138">
        <f>+施工単価!$E$5</f>
        <v>1713</v>
      </c>
      <c r="X7" s="110">
        <v>5</v>
      </c>
      <c r="Y7" s="124">
        <f>ROUND(X7*$E7,2)</f>
        <v>5</v>
      </c>
      <c r="Z7" s="138">
        <f>+施工単価!$E$5</f>
        <v>1713</v>
      </c>
      <c r="AA7" s="110">
        <v>5</v>
      </c>
      <c r="AB7" s="124">
        <f>ROUND(AA7*$E7,2)</f>
        <v>5</v>
      </c>
      <c r="AC7" s="138">
        <f>+施工単価!$E$5</f>
        <v>1713</v>
      </c>
      <c r="AD7" s="110">
        <v>5</v>
      </c>
      <c r="AE7" s="124">
        <f>ROUND(AD7*$E7,2)</f>
        <v>5</v>
      </c>
      <c r="AF7" s="138">
        <f>+施工単価!$E$5</f>
        <v>1713</v>
      </c>
      <c r="AG7" s="110">
        <v>5</v>
      </c>
      <c r="AH7" s="124">
        <f>ROUND(AG7*$E7,2)</f>
        <v>5</v>
      </c>
      <c r="AI7" s="138">
        <f>+施工単価!$E$5</f>
        <v>1713</v>
      </c>
      <c r="AJ7" s="110">
        <v>5</v>
      </c>
      <c r="AK7" s="124">
        <f>ROUND(AJ7*$E7,2)</f>
        <v>5</v>
      </c>
      <c r="AL7" s="138">
        <f>+施工単価!$E$5</f>
        <v>1713</v>
      </c>
      <c r="AM7" s="110">
        <v>5</v>
      </c>
      <c r="AN7" s="124">
        <f>ROUND(AM7*$E7,2)</f>
        <v>5</v>
      </c>
      <c r="AO7" s="138">
        <f>+施工単価!$E$5</f>
        <v>1713</v>
      </c>
      <c r="AP7" s="110">
        <v>5</v>
      </c>
      <c r="AQ7" s="124">
        <f>ROUND(AP7*$E7,2)</f>
        <v>5</v>
      </c>
      <c r="AR7" s="138">
        <f>+施工単価!$E$5</f>
        <v>1713</v>
      </c>
      <c r="AS7" s="117">
        <v>5</v>
      </c>
      <c r="AT7" s="131">
        <f>ROUND(AS7*$E7,2)</f>
        <v>5</v>
      </c>
      <c r="AU7" s="145">
        <f>+施工単価!$E$5</f>
        <v>1713</v>
      </c>
    </row>
    <row r="8" spans="1:47" ht="18" customHeight="1">
      <c r="A8" s="9"/>
      <c r="B8" s="12"/>
      <c r="C8" s="17" t="s">
        <v>0</v>
      </c>
      <c r="D8" s="27" t="s">
        <v>11</v>
      </c>
      <c r="E8" s="33">
        <v>0.35</v>
      </c>
      <c r="F8" s="111">
        <v>10</v>
      </c>
      <c r="G8" s="125">
        <f>ROUND(F8*$E8,2)</f>
        <v>3.5</v>
      </c>
      <c r="H8" s="139">
        <f>IF(F8=0,0,LOOKUP(F8,施工単価!$D$8:$D$16,施工単価!$E$8:$E$16))</f>
        <v>556</v>
      </c>
      <c r="I8" s="111">
        <v>15</v>
      </c>
      <c r="J8" s="125">
        <f>ROUND(I8*$E8,2)</f>
        <v>5.25</v>
      </c>
      <c r="K8" s="139">
        <f>IF(I8=0,0,LOOKUP(I8,施工単価!$D$8:$D$16,施工単価!$E$8:$E$16))</f>
        <v>722</v>
      </c>
      <c r="L8" s="111">
        <v>20</v>
      </c>
      <c r="M8" s="125">
        <f>ROUND(L8*$E8,2)</f>
        <v>7</v>
      </c>
      <c r="N8" s="139">
        <f>IF(L8=0,0,LOOKUP(L8,施工単価!$D$8:$D$16,施工単価!$E$8:$E$16))</f>
        <v>1089</v>
      </c>
      <c r="O8" s="111">
        <v>25</v>
      </c>
      <c r="P8" s="125">
        <f>ROUND(O8*$E8,2)</f>
        <v>8.75</v>
      </c>
      <c r="Q8" s="139">
        <f>IF(O8=0,0,LOOKUP(O8,施工単価!$D$8:$D$16,施工単価!$E$8:$E$16))</f>
        <v>1268</v>
      </c>
      <c r="R8" s="111">
        <v>30</v>
      </c>
      <c r="S8" s="125">
        <f>ROUND(R8*$E8,2)</f>
        <v>10.5</v>
      </c>
      <c r="T8" s="139">
        <f>IF(R8=0,0,LOOKUP(R8,施工単価!$D$8:$D$16,施工単価!$E$8:$E$16))</f>
        <v>1446</v>
      </c>
      <c r="U8" s="111">
        <v>10</v>
      </c>
      <c r="V8" s="125">
        <f>ROUND(U8*$E8,2)</f>
        <v>3.5</v>
      </c>
      <c r="W8" s="139">
        <f>IF(U8=0,0,LOOKUP(U8,施工単価!$D$8:$D$16,施工単価!$E$8:$E$16))</f>
        <v>556</v>
      </c>
      <c r="X8" s="111">
        <v>10</v>
      </c>
      <c r="Y8" s="125">
        <f>ROUND(X8*$E8,2)</f>
        <v>3.5</v>
      </c>
      <c r="Z8" s="139">
        <f>IF(X8=0,0,LOOKUP(X8,施工単価!$D$8:$D$16,施工単価!$E$8:$E$16))</f>
        <v>556</v>
      </c>
      <c r="AA8" s="111">
        <v>10</v>
      </c>
      <c r="AB8" s="125">
        <f>ROUND(AA8*$E8,2)</f>
        <v>3.5</v>
      </c>
      <c r="AC8" s="139">
        <f>IF(AA8=0,0,LOOKUP(AA8,施工単価!$D$8:$D$16,施工単価!$E$8:$E$16))</f>
        <v>556</v>
      </c>
      <c r="AD8" s="111">
        <v>10</v>
      </c>
      <c r="AE8" s="125">
        <f>ROUND(AD8*$E8,2)</f>
        <v>3.5</v>
      </c>
      <c r="AF8" s="139">
        <f>IF(AD8=0,0,LOOKUP(AD8,施工単価!$D$8:$D$16,施工単価!$E$8:$E$16))</f>
        <v>556</v>
      </c>
      <c r="AG8" s="111">
        <v>10</v>
      </c>
      <c r="AH8" s="125">
        <f>ROUND(AG8*$E8,2)</f>
        <v>3.5</v>
      </c>
      <c r="AI8" s="139">
        <f>IF(AG8=0,0,LOOKUP(AG8,施工単価!$D$8:$D$16,施工単価!$E$8:$E$16))</f>
        <v>556</v>
      </c>
      <c r="AJ8" s="111">
        <v>10</v>
      </c>
      <c r="AK8" s="125">
        <f>ROUND(AJ8*$E8,2)</f>
        <v>3.5</v>
      </c>
      <c r="AL8" s="139">
        <f>IF(AJ8=0,0,LOOKUP(AJ8,施工単価!$D$8:$D$16,施工単価!$E$8:$E$16))</f>
        <v>556</v>
      </c>
      <c r="AM8" s="111">
        <v>15</v>
      </c>
      <c r="AN8" s="125">
        <f>ROUND(AM8*$E8,2)</f>
        <v>5.25</v>
      </c>
      <c r="AO8" s="139">
        <f>IF(AM8=0,0,LOOKUP(AM8,施工単価!$D$8:$D$16,施工単価!$E$8:$E$16))</f>
        <v>722</v>
      </c>
      <c r="AP8" s="111">
        <v>15</v>
      </c>
      <c r="AQ8" s="125">
        <f>ROUND(AP8*$E8,2)</f>
        <v>5.25</v>
      </c>
      <c r="AR8" s="139">
        <f>IF(AP8=0,0,LOOKUP(AP8,施工単価!$D$8:$D$16,施工単価!$E$8:$E$16))</f>
        <v>722</v>
      </c>
      <c r="AS8" s="118">
        <v>20</v>
      </c>
      <c r="AT8" s="132">
        <f>ROUND(AS8*$E8,2)</f>
        <v>7</v>
      </c>
      <c r="AU8" s="146">
        <f>IF(AS8=0,0,LOOKUP(AS8,施工単価!$D$8:$D$16,施工単価!$E$8:$E$16))</f>
        <v>1089</v>
      </c>
    </row>
    <row r="9" spans="1:47" ht="18" customHeight="1">
      <c r="A9" s="9"/>
      <c r="B9" s="12"/>
      <c r="C9" s="18" t="s">
        <v>2</v>
      </c>
      <c r="D9" s="28" t="s">
        <v>1</v>
      </c>
      <c r="E9" s="34">
        <v>0.25</v>
      </c>
      <c r="F9" s="112">
        <v>50</v>
      </c>
      <c r="G9" s="126">
        <f>ROUND(F9*$E9,2)</f>
        <v>12.5</v>
      </c>
      <c r="H9" s="140">
        <f>IF(F9=0,0,LOOKUP(F9,施工単価!$D$17:$D$40,施工単価!$E$17:$E$40))</f>
        <v>1895</v>
      </c>
      <c r="I9" s="112">
        <v>45</v>
      </c>
      <c r="J9" s="126">
        <f>ROUND(I9*$E9,2)</f>
        <v>11.25</v>
      </c>
      <c r="K9" s="140">
        <f>IF(I9=0,0,LOOKUP(I9,施工単価!$D$17:$D$40,施工単価!$E$17:$E$40))</f>
        <v>1762</v>
      </c>
      <c r="L9" s="112">
        <v>40</v>
      </c>
      <c r="M9" s="126">
        <f>ROUND(L9*$E9,2)</f>
        <v>10</v>
      </c>
      <c r="N9" s="140">
        <f>IF(L9=0,0,LOOKUP(L9,施工単価!$D$17:$D$40,施工単価!$E$17:$E$40))</f>
        <v>1442</v>
      </c>
      <c r="O9" s="112">
        <v>30</v>
      </c>
      <c r="P9" s="126">
        <f>ROUND(O9*$E9,2)</f>
        <v>7.5</v>
      </c>
      <c r="Q9" s="140">
        <f>IF(O9=0,0,LOOKUP(O9,施工単価!$D$17:$D$40,施工単価!$E$17:$E$40))</f>
        <v>1175</v>
      </c>
      <c r="R9" s="112">
        <v>30</v>
      </c>
      <c r="S9" s="126">
        <f>ROUND(R9*$E9,2)</f>
        <v>7.5</v>
      </c>
      <c r="T9" s="140">
        <f>IF(R9=0,0,LOOKUP(R9,施工単価!$D$17:$D$40,施工単価!$E$17:$E$40))</f>
        <v>1175</v>
      </c>
      <c r="U9" s="112">
        <v>35</v>
      </c>
      <c r="V9" s="126">
        <f>ROUND(U9*$E9,2)</f>
        <v>8.75</v>
      </c>
      <c r="W9" s="140">
        <f>IF(U9=0,0,LOOKUP(U9,施工単価!$D$17:$D$40,施工単価!$E$17:$E$40))</f>
        <v>1309</v>
      </c>
      <c r="X9" s="112">
        <v>30</v>
      </c>
      <c r="Y9" s="126">
        <f>ROUND(X9*$E9,2)</f>
        <v>7.5</v>
      </c>
      <c r="Z9" s="140">
        <f>IF(X9=0,0,LOOKUP(X9,施工単価!$D$17:$D$40,施工単価!$E$17:$E$40))</f>
        <v>1175</v>
      </c>
      <c r="AA9" s="112">
        <v>25</v>
      </c>
      <c r="AB9" s="126">
        <f>ROUND(AA9*$E9,2)</f>
        <v>6.25</v>
      </c>
      <c r="AC9" s="140">
        <f>IF(AA9=0,0,LOOKUP(AA9,施工単価!$D$17:$D$40,施工単価!$E$17:$E$40))</f>
        <v>1041</v>
      </c>
      <c r="AD9" s="112">
        <v>20</v>
      </c>
      <c r="AE9" s="126">
        <f>ROUND(AD9*$E9,2)</f>
        <v>5</v>
      </c>
      <c r="AF9" s="140">
        <f>IF(AD9=0,0,LOOKUP(AD9,施工単価!$D$17:$D$40,施工単価!$E$17:$E$40))</f>
        <v>720</v>
      </c>
      <c r="AG9" s="112">
        <v>15</v>
      </c>
      <c r="AH9" s="126">
        <f>ROUND(AG9*$E9,2)</f>
        <v>3.75</v>
      </c>
      <c r="AI9" s="140">
        <f>IF(AG9=0,0,LOOKUP(AG9,施工単価!$D$17:$D$40,施工単価!$E$17:$E$40))</f>
        <v>587</v>
      </c>
      <c r="AJ9" s="112">
        <v>10</v>
      </c>
      <c r="AK9" s="126">
        <f>ROUND(AJ9*$E9,2)</f>
        <v>2.5</v>
      </c>
      <c r="AL9" s="140">
        <f>IF(AJ9=0,0,LOOKUP(AJ9,施工単価!$D$17:$D$40,施工単価!$E$17:$E$40))</f>
        <v>466</v>
      </c>
      <c r="AM9" s="112">
        <v>20</v>
      </c>
      <c r="AN9" s="126">
        <f>ROUND(AM9*$E9,2)</f>
        <v>5</v>
      </c>
      <c r="AO9" s="140">
        <f>IF(AM9=0,0,LOOKUP(AM9,施工単価!$D$17:$D$40,施工単価!$E$17:$E$40))</f>
        <v>720</v>
      </c>
      <c r="AP9" s="112">
        <v>15</v>
      </c>
      <c r="AQ9" s="126">
        <f>ROUND(AP9*$E9,2)</f>
        <v>3.75</v>
      </c>
      <c r="AR9" s="140">
        <f>IF(AP9=0,0,LOOKUP(AP9,施工単価!$D$17:$D$40,施工単価!$E$17:$E$40))</f>
        <v>587</v>
      </c>
      <c r="AS9" s="119">
        <v>20</v>
      </c>
      <c r="AT9" s="133">
        <f>ROUND(AS9*$E9,2)</f>
        <v>5</v>
      </c>
      <c r="AU9" s="147">
        <f>IF(AS9=0,0,LOOKUP(AS9,施工単価!$D$17:$D$40,施工単価!$E$17:$E$40))</f>
        <v>720</v>
      </c>
    </row>
    <row r="10" spans="1:47" ht="18" customHeight="1">
      <c r="A10" s="9"/>
      <c r="B10" s="12"/>
      <c r="C10" s="19"/>
      <c r="D10" s="29" t="s">
        <v>6</v>
      </c>
      <c r="E10" s="35">
        <v>0.2</v>
      </c>
      <c r="F10" s="113">
        <v>0</v>
      </c>
      <c r="G10" s="127">
        <f>ROUND(F10*$E10,2)</f>
        <v>0</v>
      </c>
      <c r="H10" s="141">
        <f>IF(F10=0,0,LOOKUP(F10,施工単価!$D$41:$D$64,施工単価!$E$41:$E$64))</f>
        <v>0</v>
      </c>
      <c r="I10" s="113">
        <v>0</v>
      </c>
      <c r="J10" s="127">
        <f>ROUND(I10*$E10,2)</f>
        <v>0</v>
      </c>
      <c r="K10" s="141">
        <f>IF(I10=0,0,LOOKUP(I10,施工単価!$D$41:$D$64,施工単価!$E$41:$E$64))</f>
        <v>0</v>
      </c>
      <c r="L10" s="113">
        <v>0</v>
      </c>
      <c r="M10" s="127">
        <f>ROUND(L10*$E10,2)</f>
        <v>0</v>
      </c>
      <c r="N10" s="141">
        <f>IF(L10=0,0,LOOKUP(L10,施工単価!$D$41:$D$64,施工単価!$E$41:$E$64))</f>
        <v>0</v>
      </c>
      <c r="O10" s="113">
        <v>0</v>
      </c>
      <c r="P10" s="127">
        <f>ROUND(O10*$E10,2)</f>
        <v>0</v>
      </c>
      <c r="Q10" s="141">
        <f>IF(O10=0,0,LOOKUP(O10,施工単価!$D$41:$D$64,施工単価!$E$41:$E$64))</f>
        <v>0</v>
      </c>
      <c r="R10" s="113">
        <v>0</v>
      </c>
      <c r="S10" s="127">
        <f>ROUND(R10*$E10,2)</f>
        <v>0</v>
      </c>
      <c r="T10" s="141">
        <f>IF(R10=0,0,LOOKUP(R10,施工単価!$D$41:$D$64,施工単価!$E$41:$E$64))</f>
        <v>0</v>
      </c>
      <c r="U10" s="113">
        <v>20</v>
      </c>
      <c r="V10" s="127">
        <f>ROUND(U10*$E10,2)</f>
        <v>4</v>
      </c>
      <c r="W10" s="141">
        <f>IF(U10=0,0,LOOKUP(U10,施工単価!$D$41:$D$64,施工単価!$E$41:$E$64))</f>
        <v>568</v>
      </c>
      <c r="X10" s="113">
        <v>25</v>
      </c>
      <c r="Y10" s="127">
        <f>ROUND(X10*$E10,2)</f>
        <v>5</v>
      </c>
      <c r="Z10" s="141">
        <f>IF(X10=0,0,LOOKUP(X10,施工単価!$D$41:$D$64,施工単価!$E$41:$E$64))</f>
        <v>850</v>
      </c>
      <c r="AA10" s="113">
        <v>35</v>
      </c>
      <c r="AB10" s="127">
        <f>ROUND(AA10*$E10,2)</f>
        <v>7</v>
      </c>
      <c r="AC10" s="141">
        <f>IF(AA10=0,0,LOOKUP(AA10,施工単価!$D$41:$D$64,施工単価!$E$41:$E$64))</f>
        <v>1042</v>
      </c>
      <c r="AD10" s="113">
        <v>40</v>
      </c>
      <c r="AE10" s="127">
        <f>ROUND(AD10*$E10,2)</f>
        <v>8</v>
      </c>
      <c r="AF10" s="141">
        <f>IF(AD10=0,0,LOOKUP(AD10,施工単価!$D$41:$D$64,施工単価!$E$41:$E$64))</f>
        <v>1138</v>
      </c>
      <c r="AG10" s="113">
        <v>45</v>
      </c>
      <c r="AH10" s="127">
        <f>ROUND(AG10*$E10,2)</f>
        <v>9</v>
      </c>
      <c r="AI10" s="141">
        <f>IF(AG10=0,0,LOOKUP(AG10,施工単価!$D$41:$D$64,施工単価!$E$41:$E$64))</f>
        <v>1420</v>
      </c>
      <c r="AJ10" s="113">
        <v>50</v>
      </c>
      <c r="AK10" s="127">
        <f>ROUND(AJ10*$E10,2)</f>
        <v>10</v>
      </c>
      <c r="AL10" s="141">
        <f>IF(AJ10=0,0,LOOKUP(AJ10,施工単価!$D$41:$D$64,施工単価!$E$41:$E$64))</f>
        <v>1515</v>
      </c>
      <c r="AM10" s="113">
        <v>30</v>
      </c>
      <c r="AN10" s="127">
        <f>ROUND(AM10*$E10,2)</f>
        <v>6</v>
      </c>
      <c r="AO10" s="141">
        <f>IF(AM10=0,0,LOOKUP(AM10,施工単価!$D$41:$D$64,施工単価!$E$41:$E$64))</f>
        <v>946</v>
      </c>
      <c r="AP10" s="113">
        <v>35</v>
      </c>
      <c r="AQ10" s="127">
        <f>ROUND(AP10*$E10,2)</f>
        <v>7</v>
      </c>
      <c r="AR10" s="141">
        <f>IF(AP10=0,0,LOOKUP(AP10,施工単価!$D$41:$D$64,施工単価!$E$41:$E$64))</f>
        <v>1042</v>
      </c>
      <c r="AS10" s="120">
        <v>20</v>
      </c>
      <c r="AT10" s="134">
        <f>ROUND(AS10*$E10,2)</f>
        <v>4</v>
      </c>
      <c r="AU10" s="148">
        <f>IF(AS10=0,0,LOOKUP(AS10,施工単価!$D$41:$D$64,施工単価!$E$41:$E$64))</f>
        <v>568</v>
      </c>
    </row>
    <row r="11" spans="1:47" ht="18" customHeight="1">
      <c r="A11" s="9"/>
      <c r="B11" s="12"/>
      <c r="C11" s="20" t="s">
        <v>21</v>
      </c>
      <c r="D11" s="30" t="s">
        <v>17</v>
      </c>
      <c r="E11" s="36">
        <f>+施工単価!$E$65</f>
        <v>964</v>
      </c>
      <c r="F11" s="114">
        <f>+F12/100</f>
        <v>0.65</v>
      </c>
      <c r="G11" s="128" t="str">
        <f>IF(G12&lt;$B12,"NG","")</f>
        <v/>
      </c>
      <c r="H11" s="142">
        <f>ROUND($E11*F11,0)</f>
        <v>627</v>
      </c>
      <c r="I11" s="114">
        <f>+I12/100</f>
        <v>0.65</v>
      </c>
      <c r="J11" s="128" t="str">
        <f>IF(J12&lt;$B12,"NG","")</f>
        <v/>
      </c>
      <c r="K11" s="152">
        <f>ROUND($E11*I11,0)</f>
        <v>627</v>
      </c>
      <c r="L11" s="114">
        <f>+L12/100</f>
        <v>0.65</v>
      </c>
      <c r="M11" s="128" t="str">
        <f>IF(M12&lt;$B12,"NG","")</f>
        <v/>
      </c>
      <c r="N11" s="152">
        <f>ROUND($E11*L11,0)</f>
        <v>627</v>
      </c>
      <c r="O11" s="114">
        <f>+O12/100</f>
        <v>0.6</v>
      </c>
      <c r="P11" s="128" t="str">
        <f>IF(P12&lt;$B12,"NG","")</f>
        <v/>
      </c>
      <c r="Q11" s="152">
        <f>ROUND($E11*O11,0)</f>
        <v>578</v>
      </c>
      <c r="R11" s="114">
        <f>+R12/100</f>
        <v>0.65</v>
      </c>
      <c r="S11" s="128" t="str">
        <f>IF(S12&lt;$B12,"NG","")</f>
        <v/>
      </c>
      <c r="T11" s="152">
        <f>ROUND($E11*R11,0)</f>
        <v>627</v>
      </c>
      <c r="U11" s="114">
        <f>+U12/100</f>
        <v>0.7</v>
      </c>
      <c r="V11" s="128" t="str">
        <f>IF(V12&lt;$B12,"NG","")</f>
        <v/>
      </c>
      <c r="W11" s="152">
        <f>ROUND($E11*U11,0)</f>
        <v>675</v>
      </c>
      <c r="X11" s="114">
        <f>+X12/100</f>
        <v>0.7</v>
      </c>
      <c r="Y11" s="128" t="str">
        <f>IF(Y12&lt;$B12,"NG","")</f>
        <v/>
      </c>
      <c r="Z11" s="152">
        <f>ROUND($E11*X11,0)</f>
        <v>675</v>
      </c>
      <c r="AA11" s="114">
        <f>+AA12/100</f>
        <v>0.75</v>
      </c>
      <c r="AB11" s="128" t="str">
        <f>IF(AB12&lt;$B12,"NG","")</f>
        <v/>
      </c>
      <c r="AC11" s="152">
        <f>ROUND($E11*AA11,0)</f>
        <v>723</v>
      </c>
      <c r="AD11" s="114">
        <f>+AD12/100</f>
        <v>0.75</v>
      </c>
      <c r="AE11" s="128" t="str">
        <f>IF(AE12&lt;$B12,"NG","")</f>
        <v/>
      </c>
      <c r="AF11" s="152">
        <f>ROUND($E11*AD11,0)</f>
        <v>723</v>
      </c>
      <c r="AG11" s="114">
        <f>+AG12/100</f>
        <v>0.75</v>
      </c>
      <c r="AH11" s="128" t="str">
        <f>IF(AH12&lt;$B12,"NG","")</f>
        <v/>
      </c>
      <c r="AI11" s="152">
        <f>ROUND($E11*AG11,0)</f>
        <v>723</v>
      </c>
      <c r="AJ11" s="114">
        <f>+AJ12/100</f>
        <v>0.75</v>
      </c>
      <c r="AK11" s="128" t="str">
        <f>IF(AK12&lt;$B12,"NG","")</f>
        <v/>
      </c>
      <c r="AL11" s="152">
        <f>ROUND($E11*AJ11,0)</f>
        <v>723</v>
      </c>
      <c r="AM11" s="114">
        <f>+AM12/100</f>
        <v>0.7</v>
      </c>
      <c r="AN11" s="128" t="str">
        <f>IF(AN12&lt;$B12,"NG","")</f>
        <v/>
      </c>
      <c r="AO11" s="152">
        <f>ROUND($E11*AM11,0)</f>
        <v>675</v>
      </c>
      <c r="AP11" s="114">
        <f>+AP12/100</f>
        <v>0.7</v>
      </c>
      <c r="AQ11" s="128" t="str">
        <f>IF(AQ12&lt;$B12,"NG","")</f>
        <v/>
      </c>
      <c r="AR11" s="152">
        <f>ROUND($E11*AP11,0)</f>
        <v>675</v>
      </c>
      <c r="AS11" s="121">
        <f>+AS12/100</f>
        <v>0.65</v>
      </c>
      <c r="AT11" s="135" t="str">
        <f>IF(AT12&lt;$B12,"NG","")</f>
        <v/>
      </c>
      <c r="AU11" s="153">
        <f>ROUND($E11*AS11,0)</f>
        <v>627</v>
      </c>
    </row>
    <row r="12" spans="1:47" ht="18" customHeight="1">
      <c r="A12" s="9"/>
      <c r="B12" s="13">
        <f>ROUNDUP(3.84*A$4^0.16/(A7^0.3),1)</f>
        <v>20.8</v>
      </c>
      <c r="C12" s="21" t="s">
        <v>8</v>
      </c>
      <c r="D12" s="31"/>
      <c r="E12" s="37"/>
      <c r="F12" s="115">
        <f>SUM(F7:F10)</f>
        <v>65</v>
      </c>
      <c r="G12" s="129">
        <f>SUM(G7:G10)</f>
        <v>21</v>
      </c>
      <c r="H12" s="143">
        <f>SUM(H7:H11)</f>
        <v>4791</v>
      </c>
      <c r="I12" s="115">
        <f>SUM(I7:I10)</f>
        <v>65</v>
      </c>
      <c r="J12" s="129">
        <f>SUM(J7:J10)</f>
        <v>21.5</v>
      </c>
      <c r="K12" s="115">
        <f>SUM(K7:K11)</f>
        <v>4824</v>
      </c>
      <c r="L12" s="115">
        <f>SUM(L7:L10)</f>
        <v>65</v>
      </c>
      <c r="M12" s="129">
        <f>SUM(M7:M10)</f>
        <v>22</v>
      </c>
      <c r="N12" s="115">
        <f>SUM(N7:N11)</f>
        <v>4871</v>
      </c>
      <c r="O12" s="115">
        <f>SUM(O7:O10)</f>
        <v>60</v>
      </c>
      <c r="P12" s="129">
        <f>SUM(P7:P10)</f>
        <v>21.25</v>
      </c>
      <c r="Q12" s="115">
        <f>SUM(Q7:Q11)</f>
        <v>4734</v>
      </c>
      <c r="R12" s="115">
        <f>SUM(R7:R10)</f>
        <v>65</v>
      </c>
      <c r="S12" s="129">
        <f>SUM(S7:S10)</f>
        <v>23</v>
      </c>
      <c r="T12" s="115">
        <f>SUM(T7:T11)</f>
        <v>4961</v>
      </c>
      <c r="U12" s="115">
        <f>SUM(U7:U10)</f>
        <v>70</v>
      </c>
      <c r="V12" s="129">
        <f>SUM(V7:V10)</f>
        <v>21.25</v>
      </c>
      <c r="W12" s="115">
        <f>SUM(W7:W11)</f>
        <v>4821</v>
      </c>
      <c r="X12" s="115">
        <f>SUM(X7:X10)</f>
        <v>70</v>
      </c>
      <c r="Y12" s="129">
        <f>SUM(Y7:Y10)</f>
        <v>21</v>
      </c>
      <c r="Z12" s="115">
        <f>SUM(Z7:Z11)</f>
        <v>4969</v>
      </c>
      <c r="AA12" s="115">
        <f>SUM(AA7:AA10)</f>
        <v>75</v>
      </c>
      <c r="AB12" s="129">
        <f>SUM(AB7:AB10)</f>
        <v>21.75</v>
      </c>
      <c r="AC12" s="115">
        <f>SUM(AC7:AC11)</f>
        <v>5075</v>
      </c>
      <c r="AD12" s="115">
        <f>SUM(AD7:AD10)</f>
        <v>75</v>
      </c>
      <c r="AE12" s="129">
        <f>SUM(AE7:AE10)</f>
        <v>21.5</v>
      </c>
      <c r="AF12" s="115">
        <f>SUM(AF7:AF11)</f>
        <v>4850</v>
      </c>
      <c r="AG12" s="115">
        <f>SUM(AG7:AG10)</f>
        <v>75</v>
      </c>
      <c r="AH12" s="129">
        <f>SUM(AH7:AH10)</f>
        <v>21.25</v>
      </c>
      <c r="AI12" s="115">
        <f>SUM(AI7:AI11)</f>
        <v>4999</v>
      </c>
      <c r="AJ12" s="115">
        <f>SUM(AJ7:AJ10)</f>
        <v>75</v>
      </c>
      <c r="AK12" s="129">
        <f>SUM(AK7:AK10)</f>
        <v>21</v>
      </c>
      <c r="AL12" s="115">
        <f>SUM(AL7:AL11)</f>
        <v>4973</v>
      </c>
      <c r="AM12" s="115">
        <f>SUM(AM7:AM10)</f>
        <v>70</v>
      </c>
      <c r="AN12" s="129">
        <f>SUM(AN7:AN10)</f>
        <v>21.25</v>
      </c>
      <c r="AO12" s="115">
        <f>SUM(AO7:AO11)</f>
        <v>4776</v>
      </c>
      <c r="AP12" s="115">
        <f>SUM(AP7:AP10)</f>
        <v>70</v>
      </c>
      <c r="AQ12" s="129">
        <f>SUM(AQ7:AQ10)</f>
        <v>21</v>
      </c>
      <c r="AR12" s="115">
        <f>SUM(AR7:AR11)</f>
        <v>4739</v>
      </c>
      <c r="AS12" s="122">
        <f>SUM(AS7:AS10)</f>
        <v>65</v>
      </c>
      <c r="AT12" s="136">
        <f>SUM(AT7:AT10)</f>
        <v>21</v>
      </c>
      <c r="AU12" s="122">
        <f>SUM(AU7:AU11)</f>
        <v>4717</v>
      </c>
    </row>
    <row r="13" spans="1:47" ht="18" customHeight="1">
      <c r="A13" s="9"/>
      <c r="B13" s="14"/>
      <c r="C13" s="21" t="s">
        <v>25</v>
      </c>
      <c r="D13" s="31"/>
      <c r="E13" s="37"/>
      <c r="F13" s="116" t="str">
        <f>IF(H12=MIN($H12,$K12,$N12,$Q12,$T12,$W12,$Z12,$AC12,$AF12,$AI12,$AL12,$AO12,$AR12,$AU12),"○","")</f>
        <v/>
      </c>
      <c r="G13" s="130"/>
      <c r="H13" s="144"/>
      <c r="I13" s="116" t="str">
        <f>IF(K12=MIN($H12,$K12,$N12,$Q12,$T12,$W12,$Z12,$AC12,$AF12,$AI12,$AL12,$AO12,$AR12,$AU12),"○","")</f>
        <v/>
      </c>
      <c r="J13" s="130"/>
      <c r="K13" s="144"/>
      <c r="L13" s="116" t="str">
        <f>IF(N12=MIN($H12,$K12,$N12,$Q12,$T12,$W12,$Z12,$AC12,$AF12,$AI12,$AL12,$AO12,$AR12,$AU12),"○","")</f>
        <v/>
      </c>
      <c r="M13" s="130"/>
      <c r="N13" s="144"/>
      <c r="O13" s="116" t="str">
        <f>IF(Q12=MIN($H12,$K12,$N12,$Q12,$T12,$W12,$Z12,$AC12,$AF12,$AI12,$AL12,$AO12,$AR12,$AU12),"○","")</f>
        <v/>
      </c>
      <c r="P13" s="130"/>
      <c r="Q13" s="144"/>
      <c r="R13" s="116" t="str">
        <f>IF(T12=MIN($H12,$K12,$N12,$Q12,$T12,$W12,$Z12,$AC12,$AF12,$AI12,$AL12,$AO12,$AR12,$AU12),"○","")</f>
        <v/>
      </c>
      <c r="S13" s="130"/>
      <c r="T13" s="144"/>
      <c r="U13" s="116" t="str">
        <f>IF(W12=MIN($H12,$K12,$N12,$Q12,$T12,$W12,$Z12,$AC12,$AF12,$AI12,$AL12,$AO12,$AR12,$AU12),"○","")</f>
        <v/>
      </c>
      <c r="V13" s="130"/>
      <c r="W13" s="144"/>
      <c r="X13" s="116" t="str">
        <f>IF(Z12=MIN($H12,$K12,$N12,$Q12,$T12,$W12,$Z12,$AC12,$AF12,$AI12,$AL12,$AO12,$AR12,$AU12),"○","")</f>
        <v/>
      </c>
      <c r="Y13" s="130"/>
      <c r="Z13" s="144"/>
      <c r="AA13" s="116" t="str">
        <f>IF(AC12=MIN($H12,$K12,$N12,$Q12,$T12,$W12,$Z12,$AC12,$AF12,$AI12,$AL12,$AO12,$AR12,$AU12),"○","")</f>
        <v/>
      </c>
      <c r="AB13" s="130"/>
      <c r="AC13" s="144"/>
      <c r="AD13" s="116" t="str">
        <f>IF(AF12=MIN($H12,$K12,$N12,$Q12,$T12,$W12,$Z12,$AC12,$AF12,$AI12,$AL12,$AO12,$AR12,$AU12),"○","")</f>
        <v/>
      </c>
      <c r="AE13" s="130"/>
      <c r="AF13" s="144"/>
      <c r="AG13" s="116" t="str">
        <f>IF(AI12=MIN($H12,$K12,$N12,$Q12,$T12,$W12,$Z12,$AC12,$AF12,$AI12,$AL12,$AO12,$AR12,$AU12),"○","")</f>
        <v/>
      </c>
      <c r="AH13" s="130"/>
      <c r="AI13" s="144"/>
      <c r="AJ13" s="116" t="str">
        <f>IF(AL12=MIN($H12,$K12,$N12,$Q12,$T12,$W12,$Z12,$AC12,$AF12,$AI12,$AL12,$AO12,$AR12,$AU12),"○","")</f>
        <v/>
      </c>
      <c r="AK13" s="130"/>
      <c r="AL13" s="144"/>
      <c r="AM13" s="116" t="str">
        <f>IF(AO12=MIN($H12,$K12,$N12,$Q12,$T12,$W12,$Z12,$AC12,$AF12,$AI12,$AL12,$AO12,$AR12,$AU12),"○","")</f>
        <v/>
      </c>
      <c r="AN13" s="130"/>
      <c r="AO13" s="144"/>
      <c r="AP13" s="116" t="str">
        <f>IF(AR12=MIN($H12,$K12,$N12,$Q12,$T12,$W12,$Z12,$AC12,$AF12,$AI12,$AL12,$AO12,$AR12,$AU12),"○","")</f>
        <v/>
      </c>
      <c r="AQ13" s="130"/>
      <c r="AR13" s="144"/>
      <c r="AS13" s="123" t="str">
        <f>IF(AU12=MIN($H12,$K12,$N12,$Q12,$T12,$W12,$Z12,$AC12,$AF12,$AI12,$AL12,$AO12,$AR12,$AU12),"○","")</f>
        <v>○</v>
      </c>
      <c r="AT13" s="137"/>
      <c r="AU13" s="151"/>
    </row>
    <row r="14" spans="1:47" ht="18" customHeight="1">
      <c r="A14" s="9">
        <v>4</v>
      </c>
      <c r="B14" s="11"/>
      <c r="C14" s="16" t="s">
        <v>4</v>
      </c>
      <c r="D14" s="26" t="s">
        <v>7</v>
      </c>
      <c r="E14" s="32">
        <v>1</v>
      </c>
      <c r="F14" s="110">
        <v>5</v>
      </c>
      <c r="G14" s="124">
        <f>ROUND(F14*$E14,2)</f>
        <v>5</v>
      </c>
      <c r="H14" s="138">
        <f>+施工単価!$E$5</f>
        <v>1713</v>
      </c>
      <c r="I14" s="110">
        <v>5</v>
      </c>
      <c r="J14" s="124">
        <f>ROUND(I14*$E14,2)</f>
        <v>5</v>
      </c>
      <c r="K14" s="138">
        <f>+施工単価!$E$5</f>
        <v>1713</v>
      </c>
      <c r="L14" s="110">
        <v>5</v>
      </c>
      <c r="M14" s="124">
        <f>ROUND(L14*$E14,2)</f>
        <v>5</v>
      </c>
      <c r="N14" s="138">
        <f>+施工単価!$E$5</f>
        <v>1713</v>
      </c>
      <c r="O14" s="110">
        <v>5</v>
      </c>
      <c r="P14" s="124">
        <f>ROUND(O14*$E14,2)</f>
        <v>5</v>
      </c>
      <c r="Q14" s="138">
        <f>+施工単価!$E$5</f>
        <v>1713</v>
      </c>
      <c r="R14" s="110">
        <v>5</v>
      </c>
      <c r="S14" s="124">
        <f>ROUND(R14*$E14,2)</f>
        <v>5</v>
      </c>
      <c r="T14" s="138">
        <f>+施工単価!$E$5</f>
        <v>1713</v>
      </c>
      <c r="U14" s="110">
        <v>5</v>
      </c>
      <c r="V14" s="124">
        <f>ROUND(U14*$E14,2)</f>
        <v>5</v>
      </c>
      <c r="W14" s="138">
        <f>+施工単価!$E$5</f>
        <v>1713</v>
      </c>
      <c r="X14" s="110">
        <v>5</v>
      </c>
      <c r="Y14" s="124">
        <f>ROUND(X14*$E14,2)</f>
        <v>5</v>
      </c>
      <c r="Z14" s="138">
        <f>+施工単価!$E$5</f>
        <v>1713</v>
      </c>
      <c r="AA14" s="110">
        <v>5</v>
      </c>
      <c r="AB14" s="124">
        <f>ROUND(AA14*$E14,2)</f>
        <v>5</v>
      </c>
      <c r="AC14" s="138">
        <f>+施工単価!$E$5</f>
        <v>1713</v>
      </c>
      <c r="AD14" s="110">
        <v>5</v>
      </c>
      <c r="AE14" s="124">
        <f>ROUND(AD14*$E14,2)</f>
        <v>5</v>
      </c>
      <c r="AF14" s="138">
        <f>+施工単価!$E$5</f>
        <v>1713</v>
      </c>
      <c r="AG14" s="117">
        <v>5</v>
      </c>
      <c r="AH14" s="131">
        <f>ROUND(AG14*$E14,2)</f>
        <v>5</v>
      </c>
      <c r="AI14" s="145">
        <f>+施工単価!$E$5</f>
        <v>1713</v>
      </c>
      <c r="AJ14" s="110">
        <v>5</v>
      </c>
      <c r="AK14" s="124">
        <f>ROUND(AJ14*$E14,2)</f>
        <v>5</v>
      </c>
      <c r="AL14" s="138">
        <f>+施工単価!$E$5</f>
        <v>1713</v>
      </c>
      <c r="AM14" s="155"/>
      <c r="AN14" s="160"/>
      <c r="AO14" s="163"/>
      <c r="AP14" s="164"/>
      <c r="AQ14" s="160"/>
      <c r="AR14" s="163"/>
      <c r="AS14" s="164"/>
      <c r="AT14" s="160"/>
      <c r="AU14" s="163"/>
    </row>
    <row r="15" spans="1:47" ht="18" customHeight="1">
      <c r="A15" s="9"/>
      <c r="B15" s="12"/>
      <c r="C15" s="17" t="s">
        <v>0</v>
      </c>
      <c r="D15" s="27" t="s">
        <v>11</v>
      </c>
      <c r="E15" s="33">
        <v>0.35</v>
      </c>
      <c r="F15" s="111">
        <v>10</v>
      </c>
      <c r="G15" s="125">
        <f>ROUND(F15*$E15,2)</f>
        <v>3.5</v>
      </c>
      <c r="H15" s="139">
        <f>IF(F15=0,0,LOOKUP(F15,施工単価!$D$8:$D$16,施工単価!$E$8:$E$16))</f>
        <v>556</v>
      </c>
      <c r="I15" s="111">
        <v>15</v>
      </c>
      <c r="J15" s="125">
        <f>ROUND(I15*$E15,2)</f>
        <v>5.25</v>
      </c>
      <c r="K15" s="139">
        <f>IF(I15=0,0,LOOKUP(I15,施工単価!$D$8:$D$16,施工単価!$E$8:$E$16))</f>
        <v>722</v>
      </c>
      <c r="L15" s="111">
        <v>20</v>
      </c>
      <c r="M15" s="125">
        <f>ROUND(L15*$E15,2)</f>
        <v>7</v>
      </c>
      <c r="N15" s="139">
        <f>IF(L15=0,0,LOOKUP(L15,施工単価!$D$8:$D$16,施工単価!$E$8:$E$16))</f>
        <v>1089</v>
      </c>
      <c r="O15" s="111">
        <v>25</v>
      </c>
      <c r="P15" s="125">
        <f>ROUND(O15*$E15,2)</f>
        <v>8.75</v>
      </c>
      <c r="Q15" s="139">
        <f>IF(O15=0,0,LOOKUP(O15,施工単価!$D$8:$D$16,施工単価!$E$8:$E$16))</f>
        <v>1268</v>
      </c>
      <c r="R15" s="111">
        <v>10</v>
      </c>
      <c r="S15" s="125">
        <f>ROUND(R15*$E15,2)</f>
        <v>3.5</v>
      </c>
      <c r="T15" s="139">
        <f>IF(R15=0,0,LOOKUP(R15,施工単価!$D$8:$D$16,施工単価!$E$8:$E$16))</f>
        <v>556</v>
      </c>
      <c r="U15" s="111">
        <v>10</v>
      </c>
      <c r="V15" s="125">
        <f>ROUND(U15*$E15,2)</f>
        <v>3.5</v>
      </c>
      <c r="W15" s="139">
        <f>IF(U15=0,0,LOOKUP(U15,施工単価!$D$8:$D$16,施工単価!$E$8:$E$16))</f>
        <v>556</v>
      </c>
      <c r="X15" s="111">
        <v>10</v>
      </c>
      <c r="Y15" s="125">
        <f>ROUND(X15*$E15,2)</f>
        <v>3.5</v>
      </c>
      <c r="Z15" s="139">
        <f>IF(X15=0,0,LOOKUP(X15,施工単価!$D$8:$D$16,施工単価!$E$8:$E$16))</f>
        <v>556</v>
      </c>
      <c r="AA15" s="111">
        <v>10</v>
      </c>
      <c r="AB15" s="125">
        <f>ROUND(AA15*$E15,2)</f>
        <v>3.5</v>
      </c>
      <c r="AC15" s="139">
        <f>IF(AA15=0,0,LOOKUP(AA15,施工単価!$D$8:$D$16,施工単価!$E$8:$E$16))</f>
        <v>556</v>
      </c>
      <c r="AD15" s="111">
        <v>10</v>
      </c>
      <c r="AE15" s="125">
        <f>ROUND(AD15*$E15,2)</f>
        <v>3.5</v>
      </c>
      <c r="AF15" s="139">
        <f>IF(AD15=0,0,LOOKUP(AD15,施工単価!$D$8:$D$16,施工単価!$E$8:$E$16))</f>
        <v>556</v>
      </c>
      <c r="AG15" s="118">
        <v>15</v>
      </c>
      <c r="AH15" s="132">
        <f>ROUND(AG15*$E15,2)</f>
        <v>5.25</v>
      </c>
      <c r="AI15" s="146">
        <f>IF(AG15=0,0,LOOKUP(AG15,施工単価!$D$8:$D$16,施工単価!$E$8:$E$16))</f>
        <v>722</v>
      </c>
      <c r="AJ15" s="111">
        <v>15</v>
      </c>
      <c r="AK15" s="125">
        <f>ROUND(AJ15*$E15,2)</f>
        <v>5.25</v>
      </c>
      <c r="AL15" s="139">
        <f>IF(AJ15=0,0,LOOKUP(AJ15,施工単価!$D$8:$D$16,施工単価!$E$8:$E$16))</f>
        <v>722</v>
      </c>
      <c r="AM15" s="155"/>
      <c r="AN15" s="160"/>
      <c r="AO15" s="163"/>
      <c r="AP15" s="164"/>
      <c r="AQ15" s="160"/>
      <c r="AR15" s="163"/>
      <c r="AS15" s="164"/>
      <c r="AT15" s="160"/>
      <c r="AU15" s="163"/>
    </row>
    <row r="16" spans="1:47" ht="18" customHeight="1">
      <c r="A16" s="9"/>
      <c r="B16" s="12"/>
      <c r="C16" s="18" t="s">
        <v>2</v>
      </c>
      <c r="D16" s="28" t="s">
        <v>1</v>
      </c>
      <c r="E16" s="34">
        <v>0.25</v>
      </c>
      <c r="F16" s="112">
        <v>45</v>
      </c>
      <c r="G16" s="126">
        <f>ROUND(F16*$E16,2)</f>
        <v>11.25</v>
      </c>
      <c r="H16" s="140">
        <f>IF(F16=0,0,LOOKUP(F16,施工単価!$D$17:$D$40,施工単価!$E$17:$E$40))</f>
        <v>1762</v>
      </c>
      <c r="I16" s="112">
        <v>40</v>
      </c>
      <c r="J16" s="126">
        <f>ROUND(I16*$E16,2)</f>
        <v>10</v>
      </c>
      <c r="K16" s="140">
        <f>IF(I16=0,0,LOOKUP(I16,施工単価!$D$17:$D$40,施工単価!$E$17:$E$40))</f>
        <v>1442</v>
      </c>
      <c r="L16" s="112">
        <v>30</v>
      </c>
      <c r="M16" s="126">
        <f>ROUND(L16*$E16,2)</f>
        <v>7.5</v>
      </c>
      <c r="N16" s="140">
        <f>IF(L16=0,0,LOOKUP(L16,施工単価!$D$17:$D$40,施工単価!$E$17:$E$40))</f>
        <v>1175</v>
      </c>
      <c r="O16" s="112">
        <v>25</v>
      </c>
      <c r="P16" s="126">
        <f>ROUND(O16*$E16,2)</f>
        <v>6.25</v>
      </c>
      <c r="Q16" s="140">
        <f>IF(O16=0,0,LOOKUP(O16,施工単価!$D$17:$D$40,施工単価!$E$17:$E$40))</f>
        <v>1041</v>
      </c>
      <c r="R16" s="112">
        <v>30</v>
      </c>
      <c r="S16" s="126">
        <f>ROUND(R16*$E16,2)</f>
        <v>7.5</v>
      </c>
      <c r="T16" s="140">
        <f>IF(R16=0,0,LOOKUP(R16,施工単価!$D$17:$D$40,施工単価!$E$17:$E$40))</f>
        <v>1175</v>
      </c>
      <c r="U16" s="112">
        <v>25</v>
      </c>
      <c r="V16" s="126">
        <f>ROUND(U16*$E16,2)</f>
        <v>6.25</v>
      </c>
      <c r="W16" s="140">
        <f>IF(U16=0,0,LOOKUP(U16,施工単価!$D$17:$D$40,施工単価!$E$17:$E$40))</f>
        <v>1041</v>
      </c>
      <c r="X16" s="112">
        <v>20</v>
      </c>
      <c r="Y16" s="126">
        <f>ROUND(X16*$E16,2)</f>
        <v>5</v>
      </c>
      <c r="Z16" s="140">
        <f>IF(X16=0,0,LOOKUP(X16,施工単価!$D$17:$D$40,施工単価!$E$17:$E$40))</f>
        <v>720</v>
      </c>
      <c r="AA16" s="112">
        <v>15</v>
      </c>
      <c r="AB16" s="126">
        <f>ROUND(AA16*$E16,2)</f>
        <v>3.75</v>
      </c>
      <c r="AC16" s="140">
        <f>IF(AA16=0,0,LOOKUP(AA16,施工単価!$D$17:$D$40,施工単価!$E$17:$E$40))</f>
        <v>587</v>
      </c>
      <c r="AD16" s="112">
        <v>10</v>
      </c>
      <c r="AE16" s="126">
        <f>ROUND(AD16*$E16,2)</f>
        <v>2.5</v>
      </c>
      <c r="AF16" s="140">
        <f>IF(AD16=0,0,LOOKUP(AD16,施工単価!$D$17:$D$40,施工単価!$E$17:$E$40))</f>
        <v>466</v>
      </c>
      <c r="AG16" s="119">
        <v>20</v>
      </c>
      <c r="AH16" s="133">
        <f>ROUND(AG16*$E16,2)</f>
        <v>5</v>
      </c>
      <c r="AI16" s="147">
        <f>IF(AG16=0,0,LOOKUP(AG16,施工単価!$D$17:$D$40,施工単価!$E$17:$E$40))</f>
        <v>720</v>
      </c>
      <c r="AJ16" s="112">
        <v>15</v>
      </c>
      <c r="AK16" s="126">
        <f>ROUND(AJ16*$E16,2)</f>
        <v>3.75</v>
      </c>
      <c r="AL16" s="140">
        <f>IF(AJ16=0,0,LOOKUP(AJ16,施工単価!$D$17:$D$40,施工単価!$E$17:$E$40))</f>
        <v>587</v>
      </c>
      <c r="AM16" s="155"/>
      <c r="AN16" s="160"/>
      <c r="AO16" s="163"/>
      <c r="AP16" s="164"/>
      <c r="AQ16" s="160"/>
      <c r="AR16" s="163"/>
      <c r="AS16" s="164"/>
      <c r="AT16" s="160"/>
      <c r="AU16" s="163"/>
    </row>
    <row r="17" spans="1:47" ht="18" customHeight="1">
      <c r="A17" s="9"/>
      <c r="B17" s="12"/>
      <c r="C17" s="19"/>
      <c r="D17" s="29" t="s">
        <v>6</v>
      </c>
      <c r="E17" s="35">
        <v>0.2</v>
      </c>
      <c r="F17" s="113">
        <v>0</v>
      </c>
      <c r="G17" s="127">
        <f>ROUND(F17*$E17,2)</f>
        <v>0</v>
      </c>
      <c r="H17" s="141">
        <f>IF(F17=0,0,LOOKUP(F17,施工単価!$D$41:$D$64,施工単価!$E$41:$E$64))</f>
        <v>0</v>
      </c>
      <c r="I17" s="113">
        <v>0</v>
      </c>
      <c r="J17" s="127">
        <f>ROUND(I17*$E17,2)</f>
        <v>0</v>
      </c>
      <c r="K17" s="141">
        <f>IF(I17=0,0,LOOKUP(I17,施工単価!$D$41:$D$64,施工単価!$E$41:$E$64))</f>
        <v>0</v>
      </c>
      <c r="L17" s="113">
        <v>0</v>
      </c>
      <c r="M17" s="127">
        <f>ROUND(L17*$E17,2)</f>
        <v>0</v>
      </c>
      <c r="N17" s="141">
        <f>IF(L17=0,0,LOOKUP(L17,施工単価!$D$41:$D$64,施工単価!$E$41:$E$64))</f>
        <v>0</v>
      </c>
      <c r="O17" s="113">
        <v>0</v>
      </c>
      <c r="P17" s="127">
        <f>ROUND(O17*$E17,2)</f>
        <v>0</v>
      </c>
      <c r="Q17" s="141">
        <f>IF(O17=0,0,LOOKUP(O17,施工単価!$D$41:$D$64,施工単価!$E$41:$E$64))</f>
        <v>0</v>
      </c>
      <c r="R17" s="113">
        <v>20</v>
      </c>
      <c r="S17" s="127">
        <f>ROUND(R17*$E17,2)</f>
        <v>4</v>
      </c>
      <c r="T17" s="141">
        <f>IF(R17=0,0,LOOKUP(R17,施工単価!$D$41:$D$64,施工単価!$E$41:$E$64))</f>
        <v>568</v>
      </c>
      <c r="U17" s="113">
        <v>25</v>
      </c>
      <c r="V17" s="127">
        <f>ROUND(U17*$E17,2)</f>
        <v>5</v>
      </c>
      <c r="W17" s="141">
        <f>IF(U17=0,0,LOOKUP(U17,施工単価!$D$41:$D$64,施工単価!$E$41:$E$64))</f>
        <v>850</v>
      </c>
      <c r="X17" s="113">
        <v>30</v>
      </c>
      <c r="Y17" s="127">
        <f>ROUND(X17*$E17,2)</f>
        <v>6</v>
      </c>
      <c r="Z17" s="141">
        <f>IF(X17=0,0,LOOKUP(X17,施工単価!$D$41:$D$64,施工単価!$E$41:$E$64))</f>
        <v>946</v>
      </c>
      <c r="AA17" s="113">
        <v>40</v>
      </c>
      <c r="AB17" s="127">
        <f>ROUND(AA17*$E17,2)</f>
        <v>8</v>
      </c>
      <c r="AC17" s="141">
        <f>IF(AA17=0,0,LOOKUP(AA17,施工単価!$D$41:$D$64,施工単価!$E$41:$E$64))</f>
        <v>1138</v>
      </c>
      <c r="AD17" s="113">
        <v>45</v>
      </c>
      <c r="AE17" s="127">
        <f>ROUND(AD17*$E17,2)</f>
        <v>9</v>
      </c>
      <c r="AF17" s="141">
        <f>IF(AD17=0,0,LOOKUP(AD17,施工単価!$D$41:$D$64,施工単価!$E$41:$E$64))</f>
        <v>1420</v>
      </c>
      <c r="AG17" s="120">
        <v>20</v>
      </c>
      <c r="AH17" s="134">
        <f>ROUND(AG17*$E17,2)</f>
        <v>4</v>
      </c>
      <c r="AI17" s="148">
        <f>IF(AG17=0,0,LOOKUP(AG17,施工単価!$D$41:$D$64,施工単価!$E$41:$E$64))</f>
        <v>568</v>
      </c>
      <c r="AJ17" s="113">
        <v>30</v>
      </c>
      <c r="AK17" s="127">
        <f>ROUND(AJ17*$E17,2)</f>
        <v>6</v>
      </c>
      <c r="AL17" s="141">
        <f>IF(AJ17=0,0,LOOKUP(AJ17,施工単価!$D$41:$D$64,施工単価!$E$41:$E$64))</f>
        <v>946</v>
      </c>
      <c r="AM17" s="155"/>
      <c r="AN17" s="160"/>
      <c r="AO17" s="163"/>
      <c r="AP17" s="164"/>
      <c r="AQ17" s="160"/>
      <c r="AR17" s="163"/>
      <c r="AS17" s="164"/>
      <c r="AT17" s="160"/>
      <c r="AU17" s="163"/>
    </row>
    <row r="18" spans="1:47" ht="18" customHeight="1">
      <c r="A18" s="9"/>
      <c r="B18" s="12"/>
      <c r="C18" s="20" t="s">
        <v>21</v>
      </c>
      <c r="D18" s="30" t="s">
        <v>17</v>
      </c>
      <c r="E18" s="36">
        <f>+施工単価!$E$65</f>
        <v>964</v>
      </c>
      <c r="F18" s="114">
        <f>+F19/100</f>
        <v>0.6</v>
      </c>
      <c r="G18" s="128" t="str">
        <f>IF(G19&lt;$B19,"NG","")</f>
        <v/>
      </c>
      <c r="H18" s="142">
        <f>ROUND($E18*F18,0)</f>
        <v>578</v>
      </c>
      <c r="I18" s="114">
        <f>+I19/100</f>
        <v>0.6</v>
      </c>
      <c r="J18" s="128" t="str">
        <f>IF(J19&lt;$B19,"NG","")</f>
        <v/>
      </c>
      <c r="K18" s="152">
        <f>ROUND($E18*I18,0)</f>
        <v>578</v>
      </c>
      <c r="L18" s="114">
        <f>+L19/100</f>
        <v>0.55000000000000004</v>
      </c>
      <c r="M18" s="128" t="str">
        <f>IF(M19&lt;$B19,"NG","")</f>
        <v/>
      </c>
      <c r="N18" s="152">
        <f>ROUND($E18*L18,0)</f>
        <v>530</v>
      </c>
      <c r="O18" s="114">
        <f>+O19/100</f>
        <v>0.55000000000000004</v>
      </c>
      <c r="P18" s="128" t="str">
        <f>IF(P19&lt;$B19,"NG","")</f>
        <v/>
      </c>
      <c r="Q18" s="152">
        <f>ROUND($E18*O18,0)</f>
        <v>530</v>
      </c>
      <c r="R18" s="114">
        <f>+R19/100</f>
        <v>0.65</v>
      </c>
      <c r="S18" s="128" t="str">
        <f>IF(S19&lt;$B19,"NG","")</f>
        <v/>
      </c>
      <c r="T18" s="152">
        <f>ROUND($E18*R18,0)</f>
        <v>627</v>
      </c>
      <c r="U18" s="114">
        <f>+U19/100</f>
        <v>0.65</v>
      </c>
      <c r="V18" s="128" t="str">
        <f>IF(V19&lt;$B19,"NG","")</f>
        <v/>
      </c>
      <c r="W18" s="152">
        <f>ROUND($E18*U18,0)</f>
        <v>627</v>
      </c>
      <c r="X18" s="114">
        <f>+X19/100</f>
        <v>0.65</v>
      </c>
      <c r="Y18" s="128" t="str">
        <f>IF(Y19&lt;$B19,"NG","")</f>
        <v/>
      </c>
      <c r="Z18" s="152">
        <f>ROUND($E18*X18,0)</f>
        <v>627</v>
      </c>
      <c r="AA18" s="114">
        <f>+AA19/100</f>
        <v>0.7</v>
      </c>
      <c r="AB18" s="128" t="str">
        <f>IF(AB19&lt;$B19,"NG","")</f>
        <v/>
      </c>
      <c r="AC18" s="152">
        <f>ROUND($E18*AA18,0)</f>
        <v>675</v>
      </c>
      <c r="AD18" s="114">
        <f>+AD19/100</f>
        <v>0.7</v>
      </c>
      <c r="AE18" s="128" t="str">
        <f>IF(AE19&lt;$B19,"NG","")</f>
        <v/>
      </c>
      <c r="AF18" s="152">
        <f>ROUND($E18*AD18,0)</f>
        <v>675</v>
      </c>
      <c r="AG18" s="121">
        <f>+AG19/100</f>
        <v>0.6</v>
      </c>
      <c r="AH18" s="135" t="str">
        <f>IF(AH19&lt;$B19,"NG","")</f>
        <v/>
      </c>
      <c r="AI18" s="153">
        <f>ROUND($E18*AG18,0)</f>
        <v>578</v>
      </c>
      <c r="AJ18" s="114">
        <f>+AJ19/100</f>
        <v>0.65</v>
      </c>
      <c r="AK18" s="128" t="str">
        <f>IF(AK19&lt;$B19,"NG","")</f>
        <v/>
      </c>
      <c r="AL18" s="152">
        <f>ROUND($E18*AJ18,0)</f>
        <v>627</v>
      </c>
      <c r="AM18" s="156"/>
      <c r="AN18" s="160"/>
      <c r="AO18" s="163"/>
      <c r="AP18" s="165"/>
      <c r="AQ18" s="160"/>
      <c r="AR18" s="163"/>
      <c r="AS18" s="165"/>
      <c r="AT18" s="160"/>
      <c r="AU18" s="163"/>
    </row>
    <row r="19" spans="1:47" ht="18" customHeight="1">
      <c r="A19" s="9"/>
      <c r="B19" s="13">
        <f>ROUNDUP(3.84*A$4^0.16/(A14^0.3),1)</f>
        <v>19.100000000000001</v>
      </c>
      <c r="C19" s="21" t="s">
        <v>8</v>
      </c>
      <c r="D19" s="31"/>
      <c r="E19" s="37"/>
      <c r="F19" s="115">
        <f>SUM(F14:F17)</f>
        <v>60</v>
      </c>
      <c r="G19" s="129">
        <f>SUM(G14:G17)</f>
        <v>19.75</v>
      </c>
      <c r="H19" s="143">
        <f>SUM(H14:H18)</f>
        <v>4609</v>
      </c>
      <c r="I19" s="115">
        <f>SUM(I14:I17)</f>
        <v>60</v>
      </c>
      <c r="J19" s="129">
        <f>SUM(J14:J17)</f>
        <v>20.25</v>
      </c>
      <c r="K19" s="115">
        <f>SUM(K14:K18)</f>
        <v>4455</v>
      </c>
      <c r="L19" s="115">
        <f>SUM(L14:L17)</f>
        <v>55</v>
      </c>
      <c r="M19" s="129">
        <f>SUM(M14:M17)</f>
        <v>19.5</v>
      </c>
      <c r="N19" s="115">
        <f>SUM(N14:N18)</f>
        <v>4507</v>
      </c>
      <c r="O19" s="115">
        <f>SUM(O14:O17)</f>
        <v>55</v>
      </c>
      <c r="P19" s="129">
        <f>SUM(P14:P17)</f>
        <v>20</v>
      </c>
      <c r="Q19" s="115">
        <f>SUM(Q14:Q18)</f>
        <v>4552</v>
      </c>
      <c r="R19" s="115">
        <f>SUM(R14:R17)</f>
        <v>65</v>
      </c>
      <c r="S19" s="129">
        <f>SUM(S14:S17)</f>
        <v>20</v>
      </c>
      <c r="T19" s="115">
        <f>SUM(T14:T18)</f>
        <v>4639</v>
      </c>
      <c r="U19" s="115">
        <f>SUM(U14:U17)</f>
        <v>65</v>
      </c>
      <c r="V19" s="129">
        <f>SUM(V14:V17)</f>
        <v>19.75</v>
      </c>
      <c r="W19" s="115">
        <f>SUM(W14:W18)</f>
        <v>4787</v>
      </c>
      <c r="X19" s="115">
        <f>SUM(X14:X17)</f>
        <v>65</v>
      </c>
      <c r="Y19" s="129">
        <f>SUM(Y14:Y17)</f>
        <v>19.5</v>
      </c>
      <c r="Z19" s="115">
        <f>SUM(Z14:Z18)</f>
        <v>4562</v>
      </c>
      <c r="AA19" s="115">
        <f>SUM(AA14:AA17)</f>
        <v>70</v>
      </c>
      <c r="AB19" s="129">
        <f>SUM(AB14:AB17)</f>
        <v>20.25</v>
      </c>
      <c r="AC19" s="115">
        <f>SUM(AC14:AC18)</f>
        <v>4669</v>
      </c>
      <c r="AD19" s="115">
        <f>SUM(AD14:AD17)</f>
        <v>70</v>
      </c>
      <c r="AE19" s="129">
        <f>SUM(AE14:AE17)</f>
        <v>20</v>
      </c>
      <c r="AF19" s="115">
        <f>SUM(AF14:AF18)</f>
        <v>4830</v>
      </c>
      <c r="AG19" s="122">
        <f>SUM(AG14:AG17)</f>
        <v>60</v>
      </c>
      <c r="AH19" s="136">
        <f>SUM(AH14:AH17)</f>
        <v>19.25</v>
      </c>
      <c r="AI19" s="122">
        <f>SUM(AI14:AI18)</f>
        <v>4301</v>
      </c>
      <c r="AJ19" s="115">
        <f>SUM(AJ14:AJ17)</f>
        <v>65</v>
      </c>
      <c r="AK19" s="129">
        <f>SUM(AK14:AK17)</f>
        <v>20</v>
      </c>
      <c r="AL19" s="115">
        <f>SUM(AL14:AL18)</f>
        <v>4595</v>
      </c>
      <c r="AM19" s="157"/>
      <c r="AN19" s="160"/>
      <c r="AO19" s="163"/>
      <c r="AP19" s="163"/>
      <c r="AQ19" s="160"/>
      <c r="AR19" s="163"/>
      <c r="AS19" s="163"/>
      <c r="AT19" s="160"/>
      <c r="AU19" s="163"/>
    </row>
    <row r="20" spans="1:47" ht="18" customHeight="1">
      <c r="A20" s="9"/>
      <c r="B20" s="14"/>
      <c r="C20" s="21" t="s">
        <v>25</v>
      </c>
      <c r="D20" s="31"/>
      <c r="E20" s="37"/>
      <c r="F20" s="116" t="str">
        <f>IF(H19=MIN($H19,$K19,$N19,$Q19,$T19,$W19,$Z19,$AC19,$AF19,$AI19,$AL19),"○","")</f>
        <v/>
      </c>
      <c r="G20" s="130"/>
      <c r="H20" s="144"/>
      <c r="I20" s="116" t="str">
        <f>IF(K19=MIN($H19,$K19,$N19,$Q19,$T19,$W19,$Z19,$AC19,$AF19,$AI19,$AL19),"○","")</f>
        <v/>
      </c>
      <c r="J20" s="130"/>
      <c r="K20" s="144"/>
      <c r="L20" s="116" t="str">
        <f>IF(N19=MIN($H19,$K19,$N19,$Q19,$T19,$W19,$Z19,$AC19,$AF19,$AI19,$AL19),"○","")</f>
        <v/>
      </c>
      <c r="M20" s="130"/>
      <c r="N20" s="144"/>
      <c r="O20" s="116" t="str">
        <f>IF(Q19=MIN($H19,$K19,$N19,$Q19,$T19,$W19,$Z19,$AC19,$AF19,$AI19,$AL19),"○","")</f>
        <v/>
      </c>
      <c r="P20" s="130"/>
      <c r="Q20" s="144"/>
      <c r="R20" s="116" t="str">
        <f>IF(T19=MIN($H19,$K19,$N19,$Q19,$T19,$W19,$Z19,$AC19,$AF19,$AI19,$AL19),"○","")</f>
        <v/>
      </c>
      <c r="S20" s="130"/>
      <c r="T20" s="144"/>
      <c r="U20" s="116" t="str">
        <f>IF(W19=MIN($H19,$K19,$N19,$Q19,$T19,$W19,$Z19,$AC19,$AF19,$AI19,$AL19),"○","")</f>
        <v/>
      </c>
      <c r="V20" s="130"/>
      <c r="W20" s="144"/>
      <c r="X20" s="116" t="str">
        <f>IF(Z19=MIN($H19,$K19,$N19,$Q19,$T19,$W19,$Z19,$AC19,$AF19,$AI19,$AL19),"○","")</f>
        <v/>
      </c>
      <c r="Y20" s="130"/>
      <c r="Z20" s="144"/>
      <c r="AA20" s="116" t="str">
        <f>IF(AC19=MIN($H19,$K19,$N19,$Q19,$T19,$W19,$Z19,$AC19,$AF19,$AI19,$AL19),"○","")</f>
        <v/>
      </c>
      <c r="AB20" s="130"/>
      <c r="AC20" s="144"/>
      <c r="AD20" s="116" t="str">
        <f>IF(AF19=MIN($H19,$K19,$N19,$Q19,$T19,$W19,$Z19,$AC19,$AF19,$AI19,$AL19),"○","")</f>
        <v/>
      </c>
      <c r="AE20" s="130"/>
      <c r="AF20" s="144"/>
      <c r="AG20" s="123" t="str">
        <f>IF(AI19=MIN($H19,$K19,$N19,$Q19,$T19,$W19,$Z19,$AC19,$AF19,$AI19,$AL19),"○","")</f>
        <v>○</v>
      </c>
      <c r="AH20" s="137"/>
      <c r="AI20" s="151"/>
      <c r="AJ20" s="116" t="str">
        <f>IF(AL19=MIN($H19,$K19,$N19,$Q19,$T19,$W19,$Z19,$AC19,$AF19,$AI19,$AL19),"○","")</f>
        <v/>
      </c>
      <c r="AK20" s="130"/>
      <c r="AL20" s="144"/>
      <c r="AM20" s="158"/>
      <c r="AN20" s="161"/>
      <c r="AO20" s="161"/>
      <c r="AP20" s="161"/>
      <c r="AQ20" s="161"/>
      <c r="AR20" s="161"/>
      <c r="AS20" s="161"/>
      <c r="AT20" s="161"/>
      <c r="AU20" s="161"/>
    </row>
    <row r="21" spans="1:47" ht="18" customHeight="1">
      <c r="A21" s="9">
        <v>6</v>
      </c>
      <c r="B21" s="11"/>
      <c r="C21" s="16" t="s">
        <v>4</v>
      </c>
      <c r="D21" s="26" t="s">
        <v>7</v>
      </c>
      <c r="E21" s="32">
        <v>1</v>
      </c>
      <c r="F21" s="110">
        <v>5</v>
      </c>
      <c r="G21" s="124">
        <f>ROUND(F21*$E21,2)</f>
        <v>5</v>
      </c>
      <c r="H21" s="138">
        <f>+施工単価!$E$5</f>
        <v>1713</v>
      </c>
      <c r="I21" s="110">
        <v>5</v>
      </c>
      <c r="J21" s="124">
        <f>ROUND(I21*$E21,2)</f>
        <v>5</v>
      </c>
      <c r="K21" s="138">
        <f>+施工単価!$E$5</f>
        <v>1713</v>
      </c>
      <c r="L21" s="117">
        <v>5</v>
      </c>
      <c r="M21" s="131">
        <f>ROUND(L21*$E21,2)</f>
        <v>5</v>
      </c>
      <c r="N21" s="145">
        <f>+施工単価!$E$5</f>
        <v>1713</v>
      </c>
      <c r="O21" s="110">
        <v>5</v>
      </c>
      <c r="P21" s="124">
        <f>ROUND(O21*$E21,2)</f>
        <v>5</v>
      </c>
      <c r="Q21" s="138">
        <f>+施工単価!$E$5</f>
        <v>1713</v>
      </c>
      <c r="R21" s="110">
        <v>5</v>
      </c>
      <c r="S21" s="124">
        <f>ROUND(R21*$E21,2)</f>
        <v>5</v>
      </c>
      <c r="T21" s="138">
        <f>+施工単価!$E$5</f>
        <v>1713</v>
      </c>
      <c r="U21" s="110">
        <v>5</v>
      </c>
      <c r="V21" s="124">
        <f>ROUND(U21*$E21,2)</f>
        <v>5</v>
      </c>
      <c r="W21" s="138">
        <f>+施工単価!$E$5</f>
        <v>1713</v>
      </c>
      <c r="X21" s="110">
        <v>5</v>
      </c>
      <c r="Y21" s="124">
        <f>ROUND(X21*$E21,2)</f>
        <v>5</v>
      </c>
      <c r="Z21" s="138">
        <f>+施工単価!$E$5</f>
        <v>1713</v>
      </c>
      <c r="AA21" s="154"/>
      <c r="AB21" s="159"/>
      <c r="AC21" s="162"/>
      <c r="AD21" s="166"/>
      <c r="AE21" s="159"/>
      <c r="AF21" s="162"/>
      <c r="AG21" s="166"/>
      <c r="AH21" s="159"/>
      <c r="AI21" s="162"/>
      <c r="AJ21" s="166"/>
      <c r="AK21" s="159"/>
      <c r="AL21" s="162"/>
      <c r="AM21" s="164"/>
      <c r="AN21" s="160"/>
      <c r="AO21" s="163"/>
      <c r="AP21" s="164"/>
      <c r="AQ21" s="160"/>
      <c r="AR21" s="163"/>
      <c r="AS21" s="164"/>
      <c r="AT21" s="160"/>
      <c r="AU21" s="163"/>
    </row>
    <row r="22" spans="1:47" ht="18" customHeight="1">
      <c r="A22" s="9"/>
      <c r="B22" s="12"/>
      <c r="C22" s="17" t="s">
        <v>0</v>
      </c>
      <c r="D22" s="27" t="s">
        <v>11</v>
      </c>
      <c r="E22" s="33">
        <v>0.35</v>
      </c>
      <c r="F22" s="111">
        <v>10</v>
      </c>
      <c r="G22" s="125">
        <f>ROUND(F22*$E22,2)</f>
        <v>3.5</v>
      </c>
      <c r="H22" s="139">
        <f>IF(F22=0,0,LOOKUP(F22,施工単価!$D$8:$D$16,施工単価!$E$8:$E$16))</f>
        <v>556</v>
      </c>
      <c r="I22" s="111">
        <v>15</v>
      </c>
      <c r="J22" s="125">
        <f>ROUND(I22*$E22,2)</f>
        <v>5.25</v>
      </c>
      <c r="K22" s="139">
        <f>IF(I22=0,0,LOOKUP(I22,施工単価!$D$8:$D$16,施工単価!$E$8:$E$16))</f>
        <v>722</v>
      </c>
      <c r="L22" s="118">
        <v>20</v>
      </c>
      <c r="M22" s="132">
        <f>ROUND(L22*$E22,2)</f>
        <v>7</v>
      </c>
      <c r="N22" s="146">
        <f>IF(L22=0,0,LOOKUP(L22,施工単価!$D$8:$D$16,施工単価!$E$8:$E$16))</f>
        <v>1089</v>
      </c>
      <c r="O22" s="111">
        <v>10</v>
      </c>
      <c r="P22" s="125">
        <f>ROUND(O22*$E22,2)</f>
        <v>3.5</v>
      </c>
      <c r="Q22" s="139">
        <f>IF(O22=0,0,LOOKUP(O22,施工単価!$D$8:$D$16,施工単価!$E$8:$E$16))</f>
        <v>556</v>
      </c>
      <c r="R22" s="111">
        <v>10</v>
      </c>
      <c r="S22" s="125">
        <f>ROUND(R22*$E22,2)</f>
        <v>3.5</v>
      </c>
      <c r="T22" s="139">
        <f>IF(R22=0,0,LOOKUP(R22,施工単価!$D$8:$D$16,施工単価!$E$8:$E$16))</f>
        <v>556</v>
      </c>
      <c r="U22" s="111">
        <v>10</v>
      </c>
      <c r="V22" s="125">
        <f>ROUND(U22*$E22,2)</f>
        <v>3.5</v>
      </c>
      <c r="W22" s="139">
        <f>IF(U22=0,0,LOOKUP(U22,施工単価!$D$8:$D$16,施工単価!$E$8:$E$16))</f>
        <v>556</v>
      </c>
      <c r="X22" s="111">
        <v>15</v>
      </c>
      <c r="Y22" s="125">
        <f>ROUND(X22*$E22,2)</f>
        <v>5.25</v>
      </c>
      <c r="Z22" s="139">
        <f>IF(X22=0,0,LOOKUP(X22,施工単価!$D$8:$D$16,施工単価!$E$8:$E$16))</f>
        <v>722</v>
      </c>
      <c r="AA22" s="155"/>
      <c r="AB22" s="160"/>
      <c r="AC22" s="163"/>
      <c r="AD22" s="164"/>
      <c r="AE22" s="160"/>
      <c r="AF22" s="163"/>
      <c r="AG22" s="164"/>
      <c r="AH22" s="160"/>
      <c r="AI22" s="163"/>
      <c r="AJ22" s="164"/>
      <c r="AK22" s="160"/>
      <c r="AL22" s="163"/>
      <c r="AM22" s="164"/>
      <c r="AN22" s="160"/>
      <c r="AO22" s="163"/>
      <c r="AP22" s="164"/>
      <c r="AQ22" s="160"/>
      <c r="AR22" s="163"/>
      <c r="AS22" s="164"/>
      <c r="AT22" s="160"/>
      <c r="AU22" s="163"/>
    </row>
    <row r="23" spans="1:47" ht="18" customHeight="1">
      <c r="A23" s="9"/>
      <c r="B23" s="12"/>
      <c r="C23" s="18" t="s">
        <v>2</v>
      </c>
      <c r="D23" s="28" t="s">
        <v>1</v>
      </c>
      <c r="E23" s="34">
        <v>0.25</v>
      </c>
      <c r="F23" s="112">
        <v>35</v>
      </c>
      <c r="G23" s="126">
        <f>ROUND(F23*$E23,2)</f>
        <v>8.75</v>
      </c>
      <c r="H23" s="140">
        <f>IF(F23=0,0,LOOKUP(F23,施工単価!$D$17:$D$40,施工単価!$E$17:$E$40))</f>
        <v>1309</v>
      </c>
      <c r="I23" s="112">
        <v>30</v>
      </c>
      <c r="J23" s="126">
        <f>ROUND(I23*$E23,2)</f>
        <v>7.5</v>
      </c>
      <c r="K23" s="140">
        <f>IF(I23=0,0,LOOKUP(I23,施工単価!$D$17:$D$40,施工単価!$E$17:$E$40))</f>
        <v>1175</v>
      </c>
      <c r="L23" s="119">
        <v>20</v>
      </c>
      <c r="M23" s="133">
        <f>ROUND(L23*$E23,2)</f>
        <v>5</v>
      </c>
      <c r="N23" s="147">
        <f>IF(L23=0,0,LOOKUP(L23,施工単価!$D$17:$D$40,施工単価!$E$17:$E$40))</f>
        <v>720</v>
      </c>
      <c r="O23" s="112">
        <v>20</v>
      </c>
      <c r="P23" s="126">
        <f>ROUND(O23*$E23,2)</f>
        <v>5</v>
      </c>
      <c r="Q23" s="140">
        <f>IF(O23=0,0,LOOKUP(O23,施工単価!$D$17:$D$40,施工単価!$E$17:$E$40))</f>
        <v>720</v>
      </c>
      <c r="R23" s="112">
        <v>15</v>
      </c>
      <c r="S23" s="126">
        <f>ROUND(R23*$E23,2)</f>
        <v>3.75</v>
      </c>
      <c r="T23" s="140">
        <f>IF(R23=0,0,LOOKUP(R23,施工単価!$D$17:$D$40,施工単価!$E$17:$E$40))</f>
        <v>587</v>
      </c>
      <c r="U23" s="112">
        <v>10</v>
      </c>
      <c r="V23" s="126">
        <f>ROUND(U23*$E23,2)</f>
        <v>2.5</v>
      </c>
      <c r="W23" s="140">
        <f>IF(U23=0,0,LOOKUP(U23,施工単価!$D$17:$D$40,施工単価!$E$17:$E$40))</f>
        <v>466</v>
      </c>
      <c r="X23" s="112">
        <v>15</v>
      </c>
      <c r="Y23" s="126">
        <f>ROUND(X23*$E23,2)</f>
        <v>3.75</v>
      </c>
      <c r="Z23" s="140">
        <f>IF(X23=0,0,LOOKUP(X23,施工単価!$D$17:$D$40,施工単価!$E$17:$E$40))</f>
        <v>587</v>
      </c>
      <c r="AA23" s="155"/>
      <c r="AB23" s="160"/>
      <c r="AC23" s="163"/>
      <c r="AD23" s="164"/>
      <c r="AE23" s="160"/>
      <c r="AF23" s="163"/>
      <c r="AG23" s="164"/>
      <c r="AH23" s="160"/>
      <c r="AI23" s="163"/>
      <c r="AJ23" s="164"/>
      <c r="AK23" s="160"/>
      <c r="AL23" s="163"/>
      <c r="AM23" s="164"/>
      <c r="AN23" s="160"/>
      <c r="AO23" s="163"/>
      <c r="AP23" s="164"/>
      <c r="AQ23" s="160"/>
      <c r="AR23" s="163"/>
      <c r="AS23" s="164"/>
      <c r="AT23" s="160"/>
      <c r="AU23" s="163"/>
    </row>
    <row r="24" spans="1:47" ht="18" customHeight="1">
      <c r="A24" s="9"/>
      <c r="B24" s="12"/>
      <c r="C24" s="19"/>
      <c r="D24" s="29" t="s">
        <v>6</v>
      </c>
      <c r="E24" s="35">
        <v>0.2</v>
      </c>
      <c r="F24" s="113">
        <v>0</v>
      </c>
      <c r="G24" s="127">
        <f>ROUND(F24*$E24,2)</f>
        <v>0</v>
      </c>
      <c r="H24" s="141">
        <f>IF(F24=0,0,LOOKUP(F24,施工単価!$D$41:$D$64,施工単価!$E$41:$E$64))</f>
        <v>0</v>
      </c>
      <c r="I24" s="113">
        <v>0</v>
      </c>
      <c r="J24" s="127">
        <f>ROUND(I24*$E24,2)</f>
        <v>0</v>
      </c>
      <c r="K24" s="141">
        <f>IF(I24=0,0,LOOKUP(I24,施工単価!$D$41:$D$64,施工単価!$E$41:$E$64))</f>
        <v>0</v>
      </c>
      <c r="L24" s="120">
        <v>0</v>
      </c>
      <c r="M24" s="134">
        <f>ROUND(L24*$E24,2)</f>
        <v>0</v>
      </c>
      <c r="N24" s="148">
        <f>IF(L24=0,0,LOOKUP(L24,施工単価!$D$41:$D$64,施工単価!$E$41:$E$64))</f>
        <v>0</v>
      </c>
      <c r="O24" s="113">
        <v>20</v>
      </c>
      <c r="P24" s="127">
        <f>ROUND(O24*$E24,2)</f>
        <v>4</v>
      </c>
      <c r="Q24" s="141">
        <f>IF(O24=0,0,LOOKUP(O24,施工単価!$D$41:$D$64,施工単価!$E$41:$E$64))</f>
        <v>568</v>
      </c>
      <c r="R24" s="113">
        <v>25</v>
      </c>
      <c r="S24" s="127">
        <f>ROUND(R24*$E24,2)</f>
        <v>5</v>
      </c>
      <c r="T24" s="141">
        <f>IF(R24=0,0,LOOKUP(R24,施工単価!$D$41:$D$64,施工単価!$E$41:$E$64))</f>
        <v>850</v>
      </c>
      <c r="U24" s="113">
        <v>30</v>
      </c>
      <c r="V24" s="127">
        <f>ROUND(U24*$E24,2)</f>
        <v>6</v>
      </c>
      <c r="W24" s="141">
        <f>IF(U24=0,0,LOOKUP(U24,施工単価!$D$41:$D$64,施工単価!$E$41:$E$64))</f>
        <v>946</v>
      </c>
      <c r="X24" s="113">
        <v>20</v>
      </c>
      <c r="Y24" s="127">
        <f>ROUND(X24*$E24,2)</f>
        <v>4</v>
      </c>
      <c r="Z24" s="141">
        <f>IF(X24=0,0,LOOKUP(X24,施工単価!$D$41:$D$64,施工単価!$E$41:$E$64))</f>
        <v>568</v>
      </c>
      <c r="AA24" s="155"/>
      <c r="AB24" s="160"/>
      <c r="AC24" s="163"/>
      <c r="AD24" s="164"/>
      <c r="AE24" s="160"/>
      <c r="AF24" s="163"/>
      <c r="AG24" s="164"/>
      <c r="AH24" s="160"/>
      <c r="AI24" s="163"/>
      <c r="AJ24" s="164"/>
      <c r="AK24" s="160"/>
      <c r="AL24" s="163"/>
      <c r="AM24" s="164"/>
      <c r="AN24" s="160"/>
      <c r="AO24" s="163"/>
      <c r="AP24" s="164"/>
      <c r="AQ24" s="160"/>
      <c r="AR24" s="163"/>
      <c r="AS24" s="164"/>
      <c r="AT24" s="160"/>
      <c r="AU24" s="163"/>
    </row>
    <row r="25" spans="1:47" ht="18" customHeight="1">
      <c r="A25" s="9"/>
      <c r="B25" s="12"/>
      <c r="C25" s="20" t="s">
        <v>21</v>
      </c>
      <c r="D25" s="30" t="s">
        <v>17</v>
      </c>
      <c r="E25" s="36">
        <f>+施工単価!$E$65</f>
        <v>964</v>
      </c>
      <c r="F25" s="114">
        <f>+F26/100</f>
        <v>0.5</v>
      </c>
      <c r="G25" s="128" t="str">
        <f>IF(G26&lt;$B26,"NG","")</f>
        <v/>
      </c>
      <c r="H25" s="142">
        <f>ROUND($E25*F25,0)</f>
        <v>482</v>
      </c>
      <c r="I25" s="114">
        <f>+I26/100</f>
        <v>0.5</v>
      </c>
      <c r="J25" s="128" t="str">
        <f>IF(J26&lt;$B26,"NG","")</f>
        <v/>
      </c>
      <c r="K25" s="152">
        <f>ROUND($E25*I25,0)</f>
        <v>482</v>
      </c>
      <c r="L25" s="121">
        <f>+L26/100</f>
        <v>0.45</v>
      </c>
      <c r="M25" s="135" t="str">
        <f>IF(M26&lt;$B26,"NG","")</f>
        <v/>
      </c>
      <c r="N25" s="153">
        <f>ROUND($E25*L25,0)</f>
        <v>434</v>
      </c>
      <c r="O25" s="114">
        <f>+O26/100</f>
        <v>0.55000000000000004</v>
      </c>
      <c r="P25" s="128" t="str">
        <f>IF(P26&lt;$B26,"NG","")</f>
        <v/>
      </c>
      <c r="Q25" s="152">
        <f>ROUND($E25*O25,0)</f>
        <v>530</v>
      </c>
      <c r="R25" s="114">
        <f>+R26/100</f>
        <v>0.55000000000000004</v>
      </c>
      <c r="S25" s="128" t="str">
        <f>IF(S26&lt;$B26,"NG","")</f>
        <v/>
      </c>
      <c r="T25" s="152">
        <f>ROUND($E25*R25,0)</f>
        <v>530</v>
      </c>
      <c r="U25" s="114">
        <f>+U26/100</f>
        <v>0.55000000000000004</v>
      </c>
      <c r="V25" s="128" t="str">
        <f>IF(V26&lt;$B26,"NG","")</f>
        <v/>
      </c>
      <c r="W25" s="152">
        <f>ROUND($E25*U25,0)</f>
        <v>530</v>
      </c>
      <c r="X25" s="114">
        <f>+X26/100</f>
        <v>0.55000000000000004</v>
      </c>
      <c r="Y25" s="128" t="str">
        <f>IF(Y26&lt;$B26,"NG","")</f>
        <v/>
      </c>
      <c r="Z25" s="152">
        <f>ROUND($E25*X25,0)</f>
        <v>530</v>
      </c>
      <c r="AA25" s="156"/>
      <c r="AB25" s="160"/>
      <c r="AC25" s="163"/>
      <c r="AD25" s="165"/>
      <c r="AE25" s="160"/>
      <c r="AF25" s="163"/>
      <c r="AG25" s="165"/>
      <c r="AH25" s="160"/>
      <c r="AI25" s="163"/>
      <c r="AJ25" s="165"/>
      <c r="AK25" s="160"/>
      <c r="AL25" s="163"/>
      <c r="AM25" s="165"/>
      <c r="AN25" s="160"/>
      <c r="AO25" s="163"/>
      <c r="AP25" s="165"/>
      <c r="AQ25" s="160"/>
      <c r="AR25" s="163"/>
      <c r="AS25" s="165"/>
      <c r="AT25" s="160"/>
      <c r="AU25" s="163"/>
    </row>
    <row r="26" spans="1:47" ht="18" customHeight="1">
      <c r="A26" s="9"/>
      <c r="B26" s="13">
        <f>ROUNDUP(3.84*A$4^0.16/(A21^0.3),1)</f>
        <v>16.900000000000002</v>
      </c>
      <c r="C26" s="21" t="s">
        <v>8</v>
      </c>
      <c r="D26" s="31"/>
      <c r="E26" s="37"/>
      <c r="F26" s="115">
        <f>SUM(F21:F24)</f>
        <v>50</v>
      </c>
      <c r="G26" s="129">
        <f>SUM(G21:G24)</f>
        <v>17.25</v>
      </c>
      <c r="H26" s="143">
        <f>SUM(H21:H25)</f>
        <v>4060</v>
      </c>
      <c r="I26" s="115">
        <f>SUM(I21:I24)</f>
        <v>50</v>
      </c>
      <c r="J26" s="129">
        <f>SUM(J21:J24)</f>
        <v>17.75</v>
      </c>
      <c r="K26" s="115">
        <f>SUM(K21:K25)</f>
        <v>4092</v>
      </c>
      <c r="L26" s="122">
        <f>SUM(L21:L24)</f>
        <v>45</v>
      </c>
      <c r="M26" s="136">
        <f>SUM(M21:M24)</f>
        <v>17</v>
      </c>
      <c r="N26" s="122">
        <f>SUM(N21:N25)</f>
        <v>3956</v>
      </c>
      <c r="O26" s="115">
        <f>SUM(O21:O24)</f>
        <v>55</v>
      </c>
      <c r="P26" s="129">
        <f>SUM(P21:P24)</f>
        <v>17.5</v>
      </c>
      <c r="Q26" s="115">
        <f>SUM(Q21:Q25)</f>
        <v>4087</v>
      </c>
      <c r="R26" s="115">
        <f>SUM(R21:R24)</f>
        <v>55</v>
      </c>
      <c r="S26" s="129">
        <f>SUM(S21:S24)</f>
        <v>17.25</v>
      </c>
      <c r="T26" s="115">
        <f>SUM(T21:T25)</f>
        <v>4236</v>
      </c>
      <c r="U26" s="115">
        <f>SUM(U21:U24)</f>
        <v>55</v>
      </c>
      <c r="V26" s="129">
        <f>SUM(V21:V24)</f>
        <v>17</v>
      </c>
      <c r="W26" s="115">
        <f>SUM(W21:W25)</f>
        <v>4211</v>
      </c>
      <c r="X26" s="115">
        <f>SUM(X21:X24)</f>
        <v>55</v>
      </c>
      <c r="Y26" s="129">
        <f>SUM(Y21:Y24)</f>
        <v>18</v>
      </c>
      <c r="Z26" s="115">
        <f>SUM(Z21:Z25)</f>
        <v>4120</v>
      </c>
      <c r="AA26" s="157"/>
      <c r="AB26" s="160"/>
      <c r="AC26" s="163"/>
      <c r="AD26" s="163"/>
      <c r="AE26" s="160"/>
      <c r="AF26" s="163"/>
      <c r="AG26" s="163"/>
      <c r="AH26" s="160"/>
      <c r="AI26" s="163"/>
      <c r="AJ26" s="163"/>
      <c r="AK26" s="160"/>
      <c r="AL26" s="163"/>
      <c r="AM26" s="163"/>
      <c r="AN26" s="160"/>
      <c r="AO26" s="163"/>
      <c r="AP26" s="163"/>
      <c r="AQ26" s="160"/>
      <c r="AR26" s="163"/>
      <c r="AS26" s="163"/>
      <c r="AT26" s="160"/>
      <c r="AU26" s="163"/>
    </row>
    <row r="27" spans="1:47" ht="18" customHeight="1">
      <c r="A27" s="9"/>
      <c r="B27" s="14"/>
      <c r="C27" s="21" t="s">
        <v>25</v>
      </c>
      <c r="D27" s="31"/>
      <c r="E27" s="37"/>
      <c r="F27" s="116" t="str">
        <f>IF(H26=MIN($H26,$K26,$N26,$Q26,$T26,$W26,$Z26),"○","")</f>
        <v/>
      </c>
      <c r="G27" s="130"/>
      <c r="H27" s="144"/>
      <c r="I27" s="116" t="str">
        <f>IF(K26=MIN($H26,$K26,$N26,$Q26,$T26,$W26,$Z26),"○","")</f>
        <v/>
      </c>
      <c r="J27" s="130"/>
      <c r="K27" s="144"/>
      <c r="L27" s="123" t="str">
        <f>IF(N26=MIN($H26,$K26,$N26,$Q26,$T26,$W26,$Z26),"○","")</f>
        <v>○</v>
      </c>
      <c r="M27" s="137"/>
      <c r="N27" s="151"/>
      <c r="O27" s="116" t="str">
        <f>IF(Q26=MIN($H26,$K26,$N26,$Q26,$T26,$W26,$Z26),"○","")</f>
        <v/>
      </c>
      <c r="P27" s="130"/>
      <c r="Q27" s="144"/>
      <c r="R27" s="116" t="str">
        <f>IF(T26=MIN($H26,$K26,$N26,$Q26,$T26,$W26,$Z26),"○","")</f>
        <v/>
      </c>
      <c r="S27" s="130"/>
      <c r="T27" s="144"/>
      <c r="U27" s="116" t="str">
        <f>IF(W26=MIN($H26,$K26,$N26,$Q26,$T26,$W26,$Z26),"○","")</f>
        <v/>
      </c>
      <c r="V27" s="130"/>
      <c r="W27" s="144"/>
      <c r="X27" s="116" t="str">
        <f>IF(Z26=MIN($H26,$K26,$N26,$Q26,$T26,$W26,$Z26),"○","")</f>
        <v/>
      </c>
      <c r="Y27" s="130"/>
      <c r="Z27" s="144"/>
      <c r="AA27" s="158"/>
      <c r="AB27" s="161"/>
      <c r="AC27" s="161"/>
      <c r="AD27" s="161"/>
      <c r="AE27" s="161"/>
      <c r="AF27" s="161"/>
      <c r="AG27" s="161"/>
      <c r="AH27" s="161"/>
      <c r="AI27" s="161"/>
      <c r="AJ27" s="161"/>
      <c r="AK27" s="161"/>
      <c r="AL27" s="161"/>
      <c r="AM27" s="161"/>
      <c r="AN27" s="161"/>
      <c r="AO27" s="161"/>
      <c r="AP27" s="161"/>
      <c r="AQ27" s="161"/>
      <c r="AR27" s="161"/>
      <c r="AS27" s="161"/>
      <c r="AT27" s="161"/>
      <c r="AU27" s="161"/>
    </row>
    <row r="28" spans="1:47" ht="18" customHeight="1">
      <c r="A28" s="9">
        <v>8</v>
      </c>
      <c r="B28" s="11"/>
      <c r="C28" s="16" t="s">
        <v>4</v>
      </c>
      <c r="D28" s="26" t="s">
        <v>7</v>
      </c>
      <c r="E28" s="32">
        <v>1</v>
      </c>
      <c r="F28" s="117">
        <v>5</v>
      </c>
      <c r="G28" s="131">
        <f>ROUND(F28*$E28,2)</f>
        <v>5</v>
      </c>
      <c r="H28" s="145">
        <f>+施工単価!$E$5</f>
        <v>1713</v>
      </c>
      <c r="I28" s="110">
        <v>5</v>
      </c>
      <c r="J28" s="124">
        <f>ROUND(I28*$E28,2)</f>
        <v>5</v>
      </c>
      <c r="K28" s="138">
        <f>+施工単価!$E$5</f>
        <v>1713</v>
      </c>
      <c r="L28" s="110">
        <v>5</v>
      </c>
      <c r="M28" s="124">
        <f>ROUND(L28*$E28,2)</f>
        <v>5</v>
      </c>
      <c r="N28" s="138">
        <f>+施工単価!$E$5</f>
        <v>1713</v>
      </c>
      <c r="O28" s="110">
        <v>5</v>
      </c>
      <c r="P28" s="124">
        <f>ROUND(O28*$E28,2)</f>
        <v>5</v>
      </c>
      <c r="Q28" s="138">
        <f>+施工単価!$E$5</f>
        <v>1713</v>
      </c>
      <c r="R28" s="154"/>
      <c r="S28" s="159"/>
      <c r="T28" s="162"/>
      <c r="U28" s="166"/>
      <c r="V28" s="159"/>
      <c r="W28" s="162"/>
      <c r="X28" s="166"/>
      <c r="Y28" s="159"/>
      <c r="Z28" s="162"/>
      <c r="AA28" s="164"/>
      <c r="AB28" s="160"/>
      <c r="AC28" s="163"/>
      <c r="AD28" s="164"/>
      <c r="AE28" s="160"/>
      <c r="AF28" s="163"/>
      <c r="AG28" s="164"/>
      <c r="AH28" s="160"/>
      <c r="AI28" s="163"/>
      <c r="AJ28" s="164"/>
      <c r="AK28" s="160"/>
      <c r="AL28" s="163"/>
      <c r="AM28" s="164"/>
      <c r="AN28" s="160"/>
      <c r="AO28" s="163"/>
      <c r="AP28" s="164"/>
      <c r="AQ28" s="160"/>
      <c r="AR28" s="163"/>
      <c r="AS28" s="164"/>
      <c r="AT28" s="160"/>
      <c r="AU28" s="163"/>
    </row>
    <row r="29" spans="1:47" ht="18" customHeight="1">
      <c r="A29" s="9"/>
      <c r="B29" s="12"/>
      <c r="C29" s="17" t="s">
        <v>0</v>
      </c>
      <c r="D29" s="27" t="s">
        <v>11</v>
      </c>
      <c r="E29" s="33">
        <v>0.35</v>
      </c>
      <c r="F29" s="118">
        <v>10</v>
      </c>
      <c r="G29" s="132">
        <f>ROUND(F29*$E29,2)</f>
        <v>3.5</v>
      </c>
      <c r="H29" s="146">
        <f>IF(F29=0,0,LOOKUP(F29,施工単価!$D$8:$D$16,施工単価!$E$8:$E$16))</f>
        <v>556</v>
      </c>
      <c r="I29" s="111">
        <v>15</v>
      </c>
      <c r="J29" s="125">
        <f>ROUND(I29*$E29,2)</f>
        <v>5.25</v>
      </c>
      <c r="K29" s="139">
        <f>IF(I29=0,0,LOOKUP(I29,施工単価!$D$8:$D$16,施工単価!$E$8:$E$16))</f>
        <v>722</v>
      </c>
      <c r="L29" s="111">
        <v>20</v>
      </c>
      <c r="M29" s="125">
        <f>ROUND(L29*$E29,2)</f>
        <v>7</v>
      </c>
      <c r="N29" s="139">
        <f>IF(L29=0,0,LOOKUP(L29,施工単価!$D$8:$D$16,施工単価!$E$8:$E$16))</f>
        <v>1089</v>
      </c>
      <c r="O29" s="111">
        <v>10</v>
      </c>
      <c r="P29" s="125">
        <f>ROUND(O29*$E29,2)</f>
        <v>3.5</v>
      </c>
      <c r="Q29" s="139">
        <f>IF(O29=0,0,LOOKUP(O29,施工単価!$D$8:$D$16,施工単価!$E$8:$E$16))</f>
        <v>556</v>
      </c>
      <c r="R29" s="155"/>
      <c r="S29" s="160"/>
      <c r="T29" s="163"/>
      <c r="U29" s="164"/>
      <c r="V29" s="160"/>
      <c r="W29" s="163"/>
      <c r="X29" s="164"/>
      <c r="Y29" s="160"/>
      <c r="Z29" s="163"/>
      <c r="AA29" s="164"/>
      <c r="AB29" s="160"/>
      <c r="AC29" s="163"/>
      <c r="AD29" s="164"/>
      <c r="AE29" s="160"/>
      <c r="AF29" s="163"/>
      <c r="AG29" s="164"/>
      <c r="AH29" s="160"/>
      <c r="AI29" s="163"/>
      <c r="AJ29" s="164"/>
      <c r="AK29" s="160"/>
      <c r="AL29" s="163"/>
      <c r="AM29" s="164"/>
      <c r="AN29" s="160"/>
      <c r="AO29" s="163"/>
      <c r="AP29" s="164"/>
      <c r="AQ29" s="160"/>
      <c r="AR29" s="163"/>
      <c r="AS29" s="164"/>
      <c r="AT29" s="160"/>
      <c r="AU29" s="163"/>
    </row>
    <row r="30" spans="1:47" ht="18" customHeight="1">
      <c r="A30" s="9"/>
      <c r="B30" s="12"/>
      <c r="C30" s="18" t="s">
        <v>2</v>
      </c>
      <c r="D30" s="28" t="s">
        <v>1</v>
      </c>
      <c r="E30" s="34">
        <v>0.25</v>
      </c>
      <c r="F30" s="119">
        <v>30</v>
      </c>
      <c r="G30" s="133">
        <f>ROUND(F30*$E30,2)</f>
        <v>7.5</v>
      </c>
      <c r="H30" s="147">
        <f>IF(F30=0,0,LOOKUP(F30,施工単価!$D$17:$D$40,施工単価!$E$17:$E$40))</f>
        <v>1175</v>
      </c>
      <c r="I30" s="112">
        <v>25</v>
      </c>
      <c r="J30" s="126">
        <f>ROUND(I30*$E30,2)</f>
        <v>6.25</v>
      </c>
      <c r="K30" s="140">
        <f>IF(I30=0,0,LOOKUP(I30,施工単価!$D$17:$D$40,施工単価!$E$17:$E$40))</f>
        <v>1041</v>
      </c>
      <c r="L30" s="112">
        <v>20</v>
      </c>
      <c r="M30" s="126">
        <f>ROUND(L30*$E30,2)</f>
        <v>5</v>
      </c>
      <c r="N30" s="140">
        <f>IF(L30=0,0,LOOKUP(L30,施工単価!$D$17:$D$40,施工単価!$E$17:$E$40))</f>
        <v>720</v>
      </c>
      <c r="O30" s="112">
        <v>15</v>
      </c>
      <c r="P30" s="126">
        <f>ROUND(O30*$E30,2)</f>
        <v>3.75</v>
      </c>
      <c r="Q30" s="140">
        <f>IF(O30=0,0,LOOKUP(O30,施工単価!$D$17:$D$40,施工単価!$E$17:$E$40))</f>
        <v>587</v>
      </c>
      <c r="R30" s="155"/>
      <c r="S30" s="160"/>
      <c r="T30" s="163"/>
      <c r="U30" s="164"/>
      <c r="V30" s="160"/>
      <c r="W30" s="163"/>
      <c r="X30" s="164"/>
      <c r="Y30" s="160"/>
      <c r="Z30" s="163"/>
      <c r="AA30" s="164"/>
      <c r="AB30" s="160"/>
      <c r="AC30" s="163"/>
      <c r="AD30" s="164"/>
      <c r="AE30" s="160"/>
      <c r="AF30" s="163"/>
      <c r="AG30" s="164"/>
      <c r="AH30" s="160"/>
      <c r="AI30" s="163"/>
      <c r="AJ30" s="164"/>
      <c r="AK30" s="160"/>
      <c r="AL30" s="163"/>
      <c r="AM30" s="164"/>
      <c r="AN30" s="160"/>
      <c r="AO30" s="163"/>
      <c r="AP30" s="164"/>
      <c r="AQ30" s="160"/>
      <c r="AR30" s="163"/>
      <c r="AS30" s="164"/>
      <c r="AT30" s="160"/>
      <c r="AU30" s="163"/>
    </row>
    <row r="31" spans="1:47" ht="18" customHeight="1">
      <c r="A31" s="9"/>
      <c r="B31" s="12"/>
      <c r="C31" s="19"/>
      <c r="D31" s="29" t="s">
        <v>6</v>
      </c>
      <c r="E31" s="35">
        <v>0.2</v>
      </c>
      <c r="F31" s="120">
        <v>0</v>
      </c>
      <c r="G31" s="134">
        <f>ROUND(F31*$E31,2)</f>
        <v>0</v>
      </c>
      <c r="H31" s="148">
        <f>IF(F31=0,0,LOOKUP(F31,施工単価!$D$41:$D$64,施工単価!$E$41:$E$64))</f>
        <v>0</v>
      </c>
      <c r="I31" s="113">
        <v>0</v>
      </c>
      <c r="J31" s="127">
        <f>ROUND(I31*$E31,2)</f>
        <v>0</v>
      </c>
      <c r="K31" s="141">
        <f>IF(I31=0,0,LOOKUP(I31,施工単価!$D$41:$D$64,施工単価!$E$41:$E$64))</f>
        <v>0</v>
      </c>
      <c r="L31" s="113">
        <v>0</v>
      </c>
      <c r="M31" s="127">
        <f>ROUND(L31*$E31,2)</f>
        <v>0</v>
      </c>
      <c r="N31" s="141">
        <f>IF(L31=0,0,LOOKUP(L31,施工単価!$D$41:$D$64,施工単価!$E$41:$E$64))</f>
        <v>0</v>
      </c>
      <c r="O31" s="113">
        <v>20</v>
      </c>
      <c r="P31" s="127">
        <f>ROUND(O31*$E31,2)</f>
        <v>4</v>
      </c>
      <c r="Q31" s="141">
        <f>IF(O31=0,0,LOOKUP(O31,施工単価!$D$41:$D$64,施工単価!$E$41:$E$64))</f>
        <v>568</v>
      </c>
      <c r="R31" s="155"/>
      <c r="S31" s="160"/>
      <c r="T31" s="163"/>
      <c r="U31" s="164"/>
      <c r="V31" s="160"/>
      <c r="W31" s="163"/>
      <c r="X31" s="164"/>
      <c r="Y31" s="160"/>
      <c r="Z31" s="163"/>
      <c r="AA31" s="164"/>
      <c r="AB31" s="160"/>
      <c r="AC31" s="163"/>
      <c r="AD31" s="164"/>
      <c r="AE31" s="160"/>
      <c r="AF31" s="163"/>
      <c r="AG31" s="164"/>
      <c r="AH31" s="160"/>
      <c r="AI31" s="163"/>
      <c r="AJ31" s="164"/>
      <c r="AK31" s="160"/>
      <c r="AL31" s="163"/>
      <c r="AM31" s="164"/>
      <c r="AN31" s="160"/>
      <c r="AO31" s="163"/>
      <c r="AP31" s="164"/>
      <c r="AQ31" s="160"/>
      <c r="AR31" s="163"/>
      <c r="AS31" s="164"/>
      <c r="AT31" s="160"/>
      <c r="AU31" s="163"/>
    </row>
    <row r="32" spans="1:47" ht="18" customHeight="1">
      <c r="A32" s="9"/>
      <c r="B32" s="12"/>
      <c r="C32" s="20" t="s">
        <v>21</v>
      </c>
      <c r="D32" s="30" t="s">
        <v>17</v>
      </c>
      <c r="E32" s="36">
        <f>+施工単価!$E$65</f>
        <v>964</v>
      </c>
      <c r="F32" s="121">
        <f>+F33/100</f>
        <v>0.45</v>
      </c>
      <c r="G32" s="135" t="str">
        <f>IF(G33&lt;$B33,"NG","")</f>
        <v/>
      </c>
      <c r="H32" s="149">
        <f>ROUND($E32*F32,0)</f>
        <v>434</v>
      </c>
      <c r="I32" s="114">
        <f>+I33/100</f>
        <v>0.45</v>
      </c>
      <c r="J32" s="128" t="str">
        <f>IF(J33&lt;$B33,"NG","")</f>
        <v/>
      </c>
      <c r="K32" s="152">
        <f>ROUND($E32*I32,0)</f>
        <v>434</v>
      </c>
      <c r="L32" s="114">
        <f>+L33/100</f>
        <v>0.45</v>
      </c>
      <c r="M32" s="128" t="str">
        <f>IF(M33&lt;$B33,"NG","")</f>
        <v/>
      </c>
      <c r="N32" s="152">
        <f>ROUND($E32*L32,0)</f>
        <v>434</v>
      </c>
      <c r="O32" s="114">
        <f>+O33/100</f>
        <v>0.5</v>
      </c>
      <c r="P32" s="128" t="str">
        <f>IF(P33&lt;$B33,"NG","")</f>
        <v/>
      </c>
      <c r="Q32" s="152">
        <f>ROUND($E32*O32,0)</f>
        <v>482</v>
      </c>
      <c r="R32" s="156"/>
      <c r="S32" s="160"/>
      <c r="T32" s="163"/>
      <c r="U32" s="165"/>
      <c r="V32" s="160"/>
      <c r="W32" s="163"/>
      <c r="X32" s="165"/>
      <c r="Y32" s="160"/>
      <c r="Z32" s="163"/>
      <c r="AA32" s="165"/>
      <c r="AB32" s="160"/>
      <c r="AC32" s="163"/>
      <c r="AD32" s="165"/>
      <c r="AE32" s="160"/>
      <c r="AF32" s="163"/>
      <c r="AG32" s="165"/>
      <c r="AH32" s="160"/>
      <c r="AI32" s="163"/>
      <c r="AJ32" s="165"/>
      <c r="AK32" s="160"/>
      <c r="AL32" s="163"/>
      <c r="AM32" s="165"/>
      <c r="AN32" s="160"/>
      <c r="AO32" s="163"/>
      <c r="AP32" s="165"/>
      <c r="AQ32" s="160"/>
      <c r="AR32" s="163"/>
      <c r="AS32" s="165"/>
      <c r="AT32" s="160"/>
      <c r="AU32" s="163"/>
    </row>
    <row r="33" spans="1:47" ht="18" customHeight="1">
      <c r="A33" s="9"/>
      <c r="B33" s="13">
        <f>ROUNDUP(3.84*A$4^0.16/(A28^0.3),1)</f>
        <v>15.5</v>
      </c>
      <c r="C33" s="21" t="s">
        <v>8</v>
      </c>
      <c r="D33" s="31"/>
      <c r="E33" s="37"/>
      <c r="F33" s="122">
        <f>SUM(F28:F31)</f>
        <v>45</v>
      </c>
      <c r="G33" s="136">
        <f>SUM(G28:G31)</f>
        <v>16</v>
      </c>
      <c r="H33" s="150">
        <f>SUM(H28:H32)</f>
        <v>3878</v>
      </c>
      <c r="I33" s="115">
        <f>SUM(I28:I31)</f>
        <v>45</v>
      </c>
      <c r="J33" s="129">
        <f>SUM(J28:J31)</f>
        <v>16.5</v>
      </c>
      <c r="K33" s="115">
        <f>SUM(K28:K32)</f>
        <v>3910</v>
      </c>
      <c r="L33" s="115">
        <f>SUM(L28:L31)</f>
        <v>45</v>
      </c>
      <c r="M33" s="129">
        <f>SUM(M28:M31)</f>
        <v>17</v>
      </c>
      <c r="N33" s="115">
        <f>SUM(N28:N32)</f>
        <v>3956</v>
      </c>
      <c r="O33" s="115">
        <f>SUM(O28:O31)</f>
        <v>50</v>
      </c>
      <c r="P33" s="129">
        <f>SUM(P28:P31)</f>
        <v>16.25</v>
      </c>
      <c r="Q33" s="115">
        <f>SUM(Q28:Q32)</f>
        <v>3906</v>
      </c>
      <c r="R33" s="157"/>
      <c r="S33" s="160"/>
      <c r="T33" s="163"/>
      <c r="U33" s="163"/>
      <c r="V33" s="160"/>
      <c r="W33" s="163"/>
      <c r="X33" s="163"/>
      <c r="Y33" s="160"/>
      <c r="Z33" s="163"/>
      <c r="AA33" s="163"/>
      <c r="AB33" s="160"/>
      <c r="AC33" s="163"/>
      <c r="AD33" s="163"/>
      <c r="AE33" s="160"/>
      <c r="AF33" s="163"/>
      <c r="AG33" s="163"/>
      <c r="AH33" s="160"/>
      <c r="AI33" s="163"/>
      <c r="AJ33" s="163"/>
      <c r="AK33" s="160"/>
      <c r="AL33" s="163"/>
      <c r="AM33" s="163"/>
      <c r="AN33" s="160"/>
      <c r="AO33" s="163"/>
      <c r="AP33" s="163"/>
      <c r="AQ33" s="160"/>
      <c r="AR33" s="163"/>
      <c r="AS33" s="163"/>
      <c r="AT33" s="160"/>
      <c r="AU33" s="163"/>
    </row>
    <row r="34" spans="1:47" ht="18" customHeight="1">
      <c r="A34" s="9"/>
      <c r="B34" s="14"/>
      <c r="C34" s="21" t="s">
        <v>25</v>
      </c>
      <c r="D34" s="31"/>
      <c r="E34" s="37"/>
      <c r="F34" s="123" t="str">
        <f>IF(H33=MIN($H33,$K33,$N33,$Q33),"○","")</f>
        <v>○</v>
      </c>
      <c r="G34" s="137"/>
      <c r="H34" s="151"/>
      <c r="I34" s="116" t="str">
        <f>IF(K33=MIN($H33,$K33,$N33,$Q33),"○","")</f>
        <v/>
      </c>
      <c r="J34" s="130"/>
      <c r="K34" s="144"/>
      <c r="L34" s="116" t="str">
        <f>IF(N33=MIN($H33,$K33,$N33,$Q33),"○","")</f>
        <v/>
      </c>
      <c r="M34" s="130"/>
      <c r="N34" s="144"/>
      <c r="O34" s="116" t="str">
        <f>IF(Q33=MIN($H33,$K33,$N33,$Q33),"○","")</f>
        <v/>
      </c>
      <c r="P34" s="130"/>
      <c r="Q34" s="144"/>
      <c r="R34" s="158"/>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row>
    <row r="35" spans="1:47" ht="18" customHeight="1">
      <c r="A35" s="9">
        <v>12</v>
      </c>
      <c r="B35" s="11"/>
      <c r="C35" s="16" t="s">
        <v>4</v>
      </c>
      <c r="D35" s="26" t="s">
        <v>7</v>
      </c>
      <c r="E35" s="32">
        <v>1</v>
      </c>
      <c r="F35" s="110">
        <v>5</v>
      </c>
      <c r="G35" s="124">
        <f>ROUND(F35*$E35,2)</f>
        <v>5</v>
      </c>
      <c r="H35" s="138">
        <f>+施工単価!$E$5</f>
        <v>1713</v>
      </c>
      <c r="I35" s="117">
        <v>5</v>
      </c>
      <c r="J35" s="131">
        <f>ROUND(I35*$E35,2)</f>
        <v>5</v>
      </c>
      <c r="K35" s="145">
        <f>+施工単価!$E$5</f>
        <v>1713</v>
      </c>
      <c r="L35" s="110">
        <v>5</v>
      </c>
      <c r="M35" s="124">
        <f>ROUND(L35*$E35,2)</f>
        <v>5</v>
      </c>
      <c r="N35" s="138">
        <f>+施工単価!$E$5</f>
        <v>1713</v>
      </c>
      <c r="O35" s="154"/>
      <c r="P35" s="159"/>
      <c r="Q35" s="162"/>
      <c r="R35" s="164"/>
      <c r="S35" s="160"/>
      <c r="T35" s="163"/>
      <c r="U35" s="164"/>
      <c r="V35" s="160"/>
      <c r="W35" s="163"/>
      <c r="X35" s="164"/>
      <c r="Y35" s="160"/>
      <c r="Z35" s="163"/>
      <c r="AA35" s="164"/>
      <c r="AB35" s="160"/>
      <c r="AC35" s="163"/>
      <c r="AD35" s="164"/>
      <c r="AE35" s="160"/>
      <c r="AF35" s="163"/>
      <c r="AG35" s="164"/>
      <c r="AH35" s="160"/>
      <c r="AI35" s="163"/>
      <c r="AJ35" s="164"/>
      <c r="AK35" s="160"/>
      <c r="AL35" s="163"/>
      <c r="AM35" s="164"/>
      <c r="AN35" s="160"/>
      <c r="AO35" s="163"/>
      <c r="AP35" s="164"/>
      <c r="AQ35" s="160"/>
      <c r="AR35" s="163"/>
      <c r="AS35" s="164"/>
      <c r="AT35" s="160"/>
      <c r="AU35" s="163"/>
    </row>
    <row r="36" spans="1:47" ht="18" customHeight="1">
      <c r="A36" s="9"/>
      <c r="B36" s="12"/>
      <c r="C36" s="17" t="s">
        <v>0</v>
      </c>
      <c r="D36" s="27" t="s">
        <v>11</v>
      </c>
      <c r="E36" s="33">
        <v>0.35</v>
      </c>
      <c r="F36" s="111">
        <v>10</v>
      </c>
      <c r="G36" s="125">
        <f>ROUND(F36*$E36,2)</f>
        <v>3.5</v>
      </c>
      <c r="H36" s="139">
        <f>IF(F36=0,0,LOOKUP(F36,施工単価!$D$8:$D$16,施工単価!$E$8:$E$16))</f>
        <v>556</v>
      </c>
      <c r="I36" s="118">
        <v>15</v>
      </c>
      <c r="J36" s="132">
        <f>ROUND(I36*$E36,2)</f>
        <v>5.25</v>
      </c>
      <c r="K36" s="146">
        <f>IF(I36=0,0,LOOKUP(I36,施工単価!$D$8:$D$16,施工単価!$E$8:$E$16))</f>
        <v>722</v>
      </c>
      <c r="L36" s="111">
        <v>10</v>
      </c>
      <c r="M36" s="125">
        <f>ROUND(L36*$E36,2)</f>
        <v>3.5</v>
      </c>
      <c r="N36" s="139">
        <f>IF(L36=0,0,LOOKUP(L36,施工単価!$D$8:$D$16,施工単価!$E$8:$E$16))</f>
        <v>556</v>
      </c>
      <c r="O36" s="155"/>
      <c r="P36" s="160"/>
      <c r="Q36" s="163"/>
      <c r="R36" s="164"/>
      <c r="S36" s="160"/>
      <c r="T36" s="163"/>
      <c r="U36" s="164"/>
      <c r="V36" s="160"/>
      <c r="W36" s="163"/>
      <c r="X36" s="164"/>
      <c r="Y36" s="160"/>
      <c r="Z36" s="163"/>
      <c r="AA36" s="164"/>
      <c r="AB36" s="160"/>
      <c r="AC36" s="163"/>
      <c r="AD36" s="164"/>
      <c r="AE36" s="160"/>
      <c r="AF36" s="163"/>
      <c r="AG36" s="164"/>
      <c r="AH36" s="160"/>
      <c r="AI36" s="163"/>
      <c r="AJ36" s="164"/>
      <c r="AK36" s="160"/>
      <c r="AL36" s="163"/>
      <c r="AM36" s="164"/>
      <c r="AN36" s="160"/>
      <c r="AO36" s="163"/>
      <c r="AP36" s="164"/>
      <c r="AQ36" s="160"/>
      <c r="AR36" s="163"/>
      <c r="AS36" s="164"/>
      <c r="AT36" s="160"/>
      <c r="AU36" s="163"/>
    </row>
    <row r="37" spans="1:47" ht="18" customHeight="1">
      <c r="A37" s="9"/>
      <c r="B37" s="12"/>
      <c r="C37" s="18" t="s">
        <v>2</v>
      </c>
      <c r="D37" s="28" t="s">
        <v>1</v>
      </c>
      <c r="E37" s="34">
        <v>0.25</v>
      </c>
      <c r="F37" s="112">
        <v>25</v>
      </c>
      <c r="G37" s="126">
        <f>ROUND(F37*$E37,2)</f>
        <v>6.25</v>
      </c>
      <c r="H37" s="140">
        <f>IF(F37=0,0,LOOKUP(F37,施工単価!$D$17:$D$40,施工単価!$E$17:$E$40))</f>
        <v>1041</v>
      </c>
      <c r="I37" s="119">
        <v>15</v>
      </c>
      <c r="J37" s="133">
        <f>ROUND(I37*$E37,2)</f>
        <v>3.75</v>
      </c>
      <c r="K37" s="147">
        <f>IF(I37=0,0,LOOKUP(I37,施工単価!$D$17:$D$40,施工単価!$E$17:$E$40))</f>
        <v>587</v>
      </c>
      <c r="L37" s="112">
        <v>10</v>
      </c>
      <c r="M37" s="126">
        <f>ROUND(L37*$E37,2)</f>
        <v>2.5</v>
      </c>
      <c r="N37" s="140">
        <f>IF(L37=0,0,LOOKUP(L37,施工単価!$D$17:$D$40,施工単価!$E$17:$E$40))</f>
        <v>466</v>
      </c>
      <c r="O37" s="155"/>
      <c r="P37" s="160"/>
      <c r="Q37" s="163"/>
      <c r="R37" s="164"/>
      <c r="S37" s="160"/>
      <c r="T37" s="163"/>
      <c r="U37" s="164"/>
      <c r="V37" s="160"/>
      <c r="W37" s="163"/>
      <c r="X37" s="164"/>
      <c r="Y37" s="160"/>
      <c r="Z37" s="163"/>
      <c r="AA37" s="164"/>
      <c r="AB37" s="160"/>
      <c r="AC37" s="163"/>
      <c r="AD37" s="164"/>
      <c r="AE37" s="160"/>
      <c r="AF37" s="163"/>
      <c r="AG37" s="164"/>
      <c r="AH37" s="160"/>
      <c r="AI37" s="163"/>
      <c r="AJ37" s="164"/>
      <c r="AK37" s="160"/>
      <c r="AL37" s="163"/>
      <c r="AM37" s="164"/>
      <c r="AN37" s="160"/>
      <c r="AO37" s="163"/>
      <c r="AP37" s="164"/>
      <c r="AQ37" s="160"/>
      <c r="AR37" s="163"/>
      <c r="AS37" s="164"/>
      <c r="AT37" s="160"/>
      <c r="AU37" s="163"/>
    </row>
    <row r="38" spans="1:47" ht="18" customHeight="1">
      <c r="A38" s="9"/>
      <c r="B38" s="12"/>
      <c r="C38" s="19"/>
      <c r="D38" s="29" t="s">
        <v>6</v>
      </c>
      <c r="E38" s="35">
        <v>0.2</v>
      </c>
      <c r="F38" s="113">
        <v>0</v>
      </c>
      <c r="G38" s="127">
        <f>ROUND(F38*$E38,2)</f>
        <v>0</v>
      </c>
      <c r="H38" s="141">
        <f>IF(F38=0,0,LOOKUP(F38,施工単価!$D$41:$D$64,施工単価!$E$41:$E$64))</f>
        <v>0</v>
      </c>
      <c r="I38" s="120">
        <v>0</v>
      </c>
      <c r="J38" s="134">
        <f>ROUND(I38*$E38,2)</f>
        <v>0</v>
      </c>
      <c r="K38" s="148">
        <f>IF(I38=0,0,LOOKUP(I38,施工単価!$D$41:$D$64,施工単価!$E$41:$E$64))</f>
        <v>0</v>
      </c>
      <c r="L38" s="113">
        <v>20</v>
      </c>
      <c r="M38" s="127">
        <f>ROUND(L38*$E38,2)</f>
        <v>4</v>
      </c>
      <c r="N38" s="141">
        <f>IF(L38=0,0,LOOKUP(L38,施工単価!$D$41:$D$64,施工単価!$E$41:$E$64))</f>
        <v>568</v>
      </c>
      <c r="O38" s="155"/>
      <c r="P38" s="160"/>
      <c r="Q38" s="163"/>
      <c r="R38" s="164"/>
      <c r="S38" s="160"/>
      <c r="T38" s="163"/>
      <c r="U38" s="164"/>
      <c r="V38" s="160"/>
      <c r="W38" s="163"/>
      <c r="X38" s="164"/>
      <c r="Y38" s="160"/>
      <c r="Z38" s="163"/>
      <c r="AA38" s="164"/>
      <c r="AB38" s="160"/>
      <c r="AC38" s="163"/>
      <c r="AD38" s="164"/>
      <c r="AE38" s="160"/>
      <c r="AF38" s="163"/>
      <c r="AG38" s="164"/>
      <c r="AH38" s="160"/>
      <c r="AI38" s="163"/>
      <c r="AJ38" s="164"/>
      <c r="AK38" s="160"/>
      <c r="AL38" s="163"/>
      <c r="AM38" s="164"/>
      <c r="AN38" s="160"/>
      <c r="AO38" s="163"/>
      <c r="AP38" s="164"/>
      <c r="AQ38" s="160"/>
      <c r="AR38" s="163"/>
      <c r="AS38" s="164"/>
      <c r="AT38" s="160"/>
      <c r="AU38" s="163"/>
    </row>
    <row r="39" spans="1:47" ht="18" customHeight="1">
      <c r="A39" s="9"/>
      <c r="B39" s="12"/>
      <c r="C39" s="20" t="s">
        <v>21</v>
      </c>
      <c r="D39" s="30" t="s">
        <v>17</v>
      </c>
      <c r="E39" s="36">
        <f>+施工単価!$E$65</f>
        <v>964</v>
      </c>
      <c r="F39" s="114">
        <f>+F40/100</f>
        <v>0.4</v>
      </c>
      <c r="G39" s="128" t="str">
        <f>IF(G40&lt;$B40,"NG","")</f>
        <v/>
      </c>
      <c r="H39" s="142">
        <f>ROUND($E39*F39,0)</f>
        <v>386</v>
      </c>
      <c r="I39" s="121">
        <f>+I40/100</f>
        <v>0.35</v>
      </c>
      <c r="J39" s="135" t="str">
        <f>IF(J40&lt;$B40,"NG","")</f>
        <v/>
      </c>
      <c r="K39" s="153">
        <f>ROUND($E39*I39,0)</f>
        <v>337</v>
      </c>
      <c r="L39" s="114">
        <f>+L40/100</f>
        <v>0.45</v>
      </c>
      <c r="M39" s="128" t="str">
        <f>IF(M40&lt;$B40,"NG","")</f>
        <v/>
      </c>
      <c r="N39" s="152">
        <f>ROUND($E39*L39,0)</f>
        <v>434</v>
      </c>
      <c r="O39" s="156"/>
      <c r="P39" s="160"/>
      <c r="Q39" s="163"/>
      <c r="R39" s="165"/>
      <c r="S39" s="160"/>
      <c r="T39" s="163"/>
      <c r="U39" s="165"/>
      <c r="V39" s="160"/>
      <c r="W39" s="163"/>
      <c r="X39" s="165"/>
      <c r="Y39" s="160"/>
      <c r="Z39" s="163"/>
      <c r="AA39" s="165"/>
      <c r="AB39" s="160"/>
      <c r="AC39" s="163"/>
      <c r="AD39" s="165"/>
      <c r="AE39" s="160"/>
      <c r="AF39" s="163"/>
      <c r="AG39" s="165"/>
      <c r="AH39" s="160"/>
      <c r="AI39" s="163"/>
      <c r="AJ39" s="165"/>
      <c r="AK39" s="160"/>
      <c r="AL39" s="163"/>
      <c r="AM39" s="165"/>
      <c r="AN39" s="160"/>
      <c r="AO39" s="163"/>
      <c r="AP39" s="165"/>
      <c r="AQ39" s="160"/>
      <c r="AR39" s="163"/>
      <c r="AS39" s="165"/>
      <c r="AT39" s="160"/>
      <c r="AU39" s="163"/>
    </row>
    <row r="40" spans="1:47" ht="18" customHeight="1">
      <c r="A40" s="9"/>
      <c r="B40" s="13">
        <f>ROUNDUP(3.84*A$4^0.16/(A35^0.3),1)</f>
        <v>13.8</v>
      </c>
      <c r="C40" s="21" t="s">
        <v>8</v>
      </c>
      <c r="D40" s="31"/>
      <c r="E40" s="37"/>
      <c r="F40" s="115">
        <f>SUM(F35:F38)</f>
        <v>40</v>
      </c>
      <c r="G40" s="129">
        <f>SUM(G35:G38)</f>
        <v>14.75</v>
      </c>
      <c r="H40" s="143">
        <f>SUM(H35:H39)</f>
        <v>3696</v>
      </c>
      <c r="I40" s="122">
        <f>SUM(I35:I38)</f>
        <v>35</v>
      </c>
      <c r="J40" s="136">
        <f>SUM(J35:J38)</f>
        <v>14</v>
      </c>
      <c r="K40" s="122">
        <f>SUM(K35:K39)</f>
        <v>3359</v>
      </c>
      <c r="L40" s="115">
        <f>SUM(L35:L38)</f>
        <v>45</v>
      </c>
      <c r="M40" s="129">
        <f>SUM(M35:M38)</f>
        <v>15</v>
      </c>
      <c r="N40" s="115">
        <f>SUM(N35:N39)</f>
        <v>3737</v>
      </c>
      <c r="O40" s="157"/>
      <c r="P40" s="160"/>
      <c r="Q40" s="163"/>
      <c r="R40" s="163"/>
      <c r="S40" s="160"/>
      <c r="T40" s="163"/>
      <c r="U40" s="163"/>
      <c r="V40" s="160"/>
      <c r="W40" s="163"/>
      <c r="X40" s="163"/>
      <c r="Y40" s="160"/>
      <c r="Z40" s="163"/>
      <c r="AA40" s="163"/>
      <c r="AB40" s="160"/>
      <c r="AC40" s="163"/>
      <c r="AD40" s="163"/>
      <c r="AE40" s="160"/>
      <c r="AF40" s="163"/>
      <c r="AG40" s="163"/>
      <c r="AH40" s="160"/>
      <c r="AI40" s="163"/>
      <c r="AJ40" s="163"/>
      <c r="AK40" s="160"/>
      <c r="AL40" s="163"/>
      <c r="AM40" s="163"/>
      <c r="AN40" s="160"/>
      <c r="AO40" s="163"/>
      <c r="AP40" s="163"/>
      <c r="AQ40" s="160"/>
      <c r="AR40" s="163"/>
      <c r="AS40" s="163"/>
      <c r="AT40" s="160"/>
      <c r="AU40" s="163"/>
    </row>
    <row r="41" spans="1:47" ht="18" customHeight="1">
      <c r="A41" s="9"/>
      <c r="B41" s="14"/>
      <c r="C41" s="21" t="s">
        <v>25</v>
      </c>
      <c r="D41" s="31"/>
      <c r="E41" s="37"/>
      <c r="F41" s="116" t="str">
        <f>IF(H40=MIN($H40,$K40,$N40),"○","")</f>
        <v/>
      </c>
      <c r="G41" s="130"/>
      <c r="H41" s="144"/>
      <c r="I41" s="123" t="str">
        <f>IF(K40=MIN($H40,$K40,$N40),"○","")</f>
        <v>○</v>
      </c>
      <c r="J41" s="137"/>
      <c r="K41" s="151"/>
      <c r="L41" s="116" t="str">
        <f>IF(N40=MIN($H40,$K40,$N40),"○","")</f>
        <v/>
      </c>
      <c r="M41" s="130"/>
      <c r="N41" s="144"/>
      <c r="O41" s="158"/>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row>
    <row r="44" spans="1:47" ht="20.100000000000001" customHeight="1">
      <c r="D44" s="1" ph="1"/>
    </row>
    <row r="48" spans="1:47" ht="20.100000000000001" customHeight="1">
      <c r="D48" s="1" ph="1"/>
    </row>
    <row r="52" spans="4:4" ht="20.100000000000001" customHeight="1">
      <c r="D52" s="1" ph="1"/>
    </row>
  </sheetData>
  <mergeCells count="80">
    <mergeCell ref="A2:C2"/>
    <mergeCell ref="A4:E4"/>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C12:E12"/>
    <mergeCell ref="C13:E13"/>
    <mergeCell ref="F13: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C19:E19"/>
    <mergeCell ref="C20:E20"/>
    <mergeCell ref="F20:H20"/>
    <mergeCell ref="I20:K20"/>
    <mergeCell ref="L20:N20"/>
    <mergeCell ref="O20:Q20"/>
    <mergeCell ref="R20:T20"/>
    <mergeCell ref="U20:W20"/>
    <mergeCell ref="X20:Z20"/>
    <mergeCell ref="AA20:AC20"/>
    <mergeCell ref="AD20:AF20"/>
    <mergeCell ref="AG20:AI20"/>
    <mergeCell ref="AJ20:AL20"/>
    <mergeCell ref="C26:E26"/>
    <mergeCell ref="C27:E27"/>
    <mergeCell ref="F27:H27"/>
    <mergeCell ref="I27:K27"/>
    <mergeCell ref="L27:N27"/>
    <mergeCell ref="O27:Q27"/>
    <mergeCell ref="R27:T27"/>
    <mergeCell ref="U27:W27"/>
    <mergeCell ref="X27:Z27"/>
    <mergeCell ref="C33:E33"/>
    <mergeCell ref="C34:E34"/>
    <mergeCell ref="F34:H34"/>
    <mergeCell ref="I34:K34"/>
    <mergeCell ref="L34:N34"/>
    <mergeCell ref="O34:Q34"/>
    <mergeCell ref="C40:E40"/>
    <mergeCell ref="C41:E41"/>
    <mergeCell ref="F41:H41"/>
    <mergeCell ref="I41:K41"/>
    <mergeCell ref="L41:N41"/>
    <mergeCell ref="A5:A6"/>
    <mergeCell ref="B5:B6"/>
    <mergeCell ref="C5:C6"/>
    <mergeCell ref="D5:D6"/>
    <mergeCell ref="E5:E6"/>
    <mergeCell ref="C9:C10"/>
    <mergeCell ref="C16:C17"/>
    <mergeCell ref="C23:C24"/>
    <mergeCell ref="C30:C31"/>
    <mergeCell ref="C37:C38"/>
    <mergeCell ref="A7:A13"/>
    <mergeCell ref="A14:A20"/>
    <mergeCell ref="A21:A27"/>
    <mergeCell ref="A28:A34"/>
    <mergeCell ref="A35:A41"/>
  </mergeCells>
  <phoneticPr fontId="2"/>
  <conditionalFormatting sqref="S33">
    <cfRule type="expression" dxfId="152" priority="146">
      <formula>S33&lt;$B33</formula>
    </cfRule>
  </conditionalFormatting>
  <conditionalFormatting sqref="Y19">
    <cfRule type="expression" dxfId="151" priority="122">
      <formula>Y19&lt;$B19</formula>
    </cfRule>
  </conditionalFormatting>
  <conditionalFormatting sqref="Y26">
    <cfRule type="expression" dxfId="150" priority="120">
      <formula>Y26&lt;$B26</formula>
    </cfRule>
  </conditionalFormatting>
  <conditionalFormatting sqref="Y33">
    <cfRule type="expression" dxfId="149" priority="118">
      <formula>Y33&lt;$B33</formula>
    </cfRule>
  </conditionalFormatting>
  <conditionalFormatting sqref="G12 J12 M12">
    <cfRule type="expression" dxfId="148" priority="182">
      <formula>G12&lt;$B12</formula>
    </cfRule>
  </conditionalFormatting>
  <conditionalFormatting sqref="G19 J19 M19">
    <cfRule type="expression" dxfId="147" priority="178">
      <formula>G19&lt;$B19</formula>
    </cfRule>
  </conditionalFormatting>
  <conditionalFormatting sqref="P12">
    <cfRule type="expression" dxfId="146" priority="174">
      <formula>P12&lt;$B12</formula>
    </cfRule>
  </conditionalFormatting>
  <conditionalFormatting sqref="P19">
    <cfRule type="expression" dxfId="145" priority="172">
      <formula>P19&lt;$B19</formula>
    </cfRule>
  </conditionalFormatting>
  <conditionalFormatting sqref="S12">
    <cfRule type="expression" dxfId="144" priority="170">
      <formula>S12&lt;$B12</formula>
    </cfRule>
  </conditionalFormatting>
  <conditionalFormatting sqref="S19">
    <cfRule type="expression" dxfId="143" priority="168">
      <formula>S19&lt;$B19</formula>
    </cfRule>
  </conditionalFormatting>
  <conditionalFormatting sqref="V12">
    <cfRule type="expression" dxfId="142" priority="166">
      <formula>V12&lt;$B12</formula>
    </cfRule>
  </conditionalFormatting>
  <conditionalFormatting sqref="V19">
    <cfRule type="expression" dxfId="141" priority="164">
      <formula>V19&lt;$B19</formula>
    </cfRule>
  </conditionalFormatting>
  <conditionalFormatting sqref="G26 J26 M26">
    <cfRule type="expression" dxfId="140" priority="162">
      <formula>G26&lt;$B26</formula>
    </cfRule>
  </conditionalFormatting>
  <conditionalFormatting sqref="P26">
    <cfRule type="expression" dxfId="139" priority="158">
      <formula>P26&lt;$B26</formula>
    </cfRule>
  </conditionalFormatting>
  <conditionalFormatting sqref="S26">
    <cfRule type="expression" dxfId="138" priority="156">
      <formula>S26&lt;$B26</formula>
    </cfRule>
  </conditionalFormatting>
  <conditionalFormatting sqref="V26">
    <cfRule type="expression" dxfId="137" priority="154">
      <formula>V26&lt;$B26</formula>
    </cfRule>
  </conditionalFormatting>
  <conditionalFormatting sqref="G33 J33 M33">
    <cfRule type="expression" dxfId="136" priority="152">
      <formula>G33&lt;$B33</formula>
    </cfRule>
  </conditionalFormatting>
  <conditionalFormatting sqref="P33">
    <cfRule type="expression" dxfId="135" priority="148">
      <formula>P33&lt;$B33</formula>
    </cfRule>
  </conditionalFormatting>
  <conditionalFormatting sqref="V33">
    <cfRule type="expression" dxfId="134" priority="144">
      <formula>V33&lt;$B33</formula>
    </cfRule>
  </conditionalFormatting>
  <conditionalFormatting sqref="AK26">
    <cfRule type="expression" dxfId="133" priority="66">
      <formula>AK26&lt;$B26</formula>
    </cfRule>
  </conditionalFormatting>
  <conditionalFormatting sqref="AN12">
    <cfRule type="expression" dxfId="132" priority="62">
      <formula>AN12&lt;$B12</formula>
    </cfRule>
  </conditionalFormatting>
  <conditionalFormatting sqref="AN19">
    <cfRule type="expression" dxfId="131" priority="60">
      <formula>AN19&lt;$B19</formula>
    </cfRule>
  </conditionalFormatting>
  <conditionalFormatting sqref="AN26">
    <cfRule type="expression" dxfId="130" priority="58">
      <formula>AN26&lt;$B26</formula>
    </cfRule>
  </conditionalFormatting>
  <conditionalFormatting sqref="AN33">
    <cfRule type="expression" dxfId="129" priority="56">
      <formula>AN33&lt;$B33</formula>
    </cfRule>
  </conditionalFormatting>
  <conditionalFormatting sqref="AQ12">
    <cfRule type="expression" dxfId="128" priority="54">
      <formula>AQ12&lt;$B12</formula>
    </cfRule>
  </conditionalFormatting>
  <conditionalFormatting sqref="AQ19">
    <cfRule type="expression" dxfId="127" priority="52">
      <formula>AQ19&lt;$B19</formula>
    </cfRule>
  </conditionalFormatting>
  <conditionalFormatting sqref="AQ26">
    <cfRule type="expression" dxfId="126" priority="50">
      <formula>AQ26&lt;$B26</formula>
    </cfRule>
  </conditionalFormatting>
  <conditionalFormatting sqref="Y12">
    <cfRule type="expression" dxfId="125" priority="124">
      <formula>Y12&lt;$B12</formula>
    </cfRule>
  </conditionalFormatting>
  <conditionalFormatting sqref="AT33">
    <cfRule type="expression" dxfId="124" priority="40">
      <formula>AT33&lt;$B33</formula>
    </cfRule>
  </conditionalFormatting>
  <conditionalFormatting sqref="AB12">
    <cfRule type="expression" dxfId="123" priority="106">
      <formula>AB12&lt;$B12</formula>
    </cfRule>
  </conditionalFormatting>
  <conditionalFormatting sqref="AB19">
    <cfRule type="expression" dxfId="122" priority="104">
      <formula>AB19&lt;$B19</formula>
    </cfRule>
  </conditionalFormatting>
  <conditionalFormatting sqref="AB26">
    <cfRule type="expression" dxfId="121" priority="102">
      <formula>AB26&lt;$B26</formula>
    </cfRule>
  </conditionalFormatting>
  <conditionalFormatting sqref="AB33">
    <cfRule type="expression" dxfId="120" priority="100">
      <formula>AB33&lt;$B33</formula>
    </cfRule>
  </conditionalFormatting>
  <conditionalFormatting sqref="V40">
    <cfRule type="expression" dxfId="119" priority="22">
      <formula>V40&lt;$B40</formula>
    </cfRule>
  </conditionalFormatting>
  <conditionalFormatting sqref="Y40">
    <cfRule type="expression" dxfId="118" priority="20">
      <formula>Y40&lt;$B40</formula>
    </cfRule>
  </conditionalFormatting>
  <conditionalFormatting sqref="AB40">
    <cfRule type="expression" dxfId="117" priority="18">
      <formula>AB40&lt;$B40</formula>
    </cfRule>
  </conditionalFormatting>
  <conditionalFormatting sqref="AE40">
    <cfRule type="expression" dxfId="116" priority="16">
      <formula>AE40&lt;$B40</formula>
    </cfRule>
  </conditionalFormatting>
  <conditionalFormatting sqref="AH40">
    <cfRule type="expression" dxfId="115" priority="14">
      <formula>AH40&lt;$B40</formula>
    </cfRule>
  </conditionalFormatting>
  <conditionalFormatting sqref="AE12">
    <cfRule type="expression" dxfId="114" priority="88">
      <formula>AE12&lt;$B12</formula>
    </cfRule>
  </conditionalFormatting>
  <conditionalFormatting sqref="AE19">
    <cfRule type="expression" dxfId="113" priority="86">
      <formula>AE19&lt;$B19</formula>
    </cfRule>
  </conditionalFormatting>
  <conditionalFormatting sqref="AE26">
    <cfRule type="expression" dxfId="112" priority="84">
      <formula>AE26&lt;$B26</formula>
    </cfRule>
  </conditionalFormatting>
  <conditionalFormatting sqref="AE33">
    <cfRule type="expression" dxfId="111" priority="82">
      <formula>AE33&lt;$B33</formula>
    </cfRule>
  </conditionalFormatting>
  <conditionalFormatting sqref="AH12">
    <cfRule type="expression" dxfId="110" priority="78">
      <formula>AH12&lt;$B12</formula>
    </cfRule>
  </conditionalFormatting>
  <conditionalFormatting sqref="AH19">
    <cfRule type="expression" dxfId="109" priority="76">
      <formula>AH19&lt;$B19</formula>
    </cfRule>
  </conditionalFormatting>
  <conditionalFormatting sqref="AH26">
    <cfRule type="expression" dxfId="108" priority="74">
      <formula>AH26&lt;$B26</formula>
    </cfRule>
  </conditionalFormatting>
  <conditionalFormatting sqref="AH33">
    <cfRule type="expression" dxfId="107" priority="72">
      <formula>AH33&lt;$B33</formula>
    </cfRule>
  </conditionalFormatting>
  <conditionalFormatting sqref="AK12">
    <cfRule type="expression" dxfId="106" priority="70">
      <formula>AK12&lt;$B12</formula>
    </cfRule>
  </conditionalFormatting>
  <conditionalFormatting sqref="AK19">
    <cfRule type="expression" dxfId="105" priority="68">
      <formula>AK19&lt;$B19</formula>
    </cfRule>
  </conditionalFormatting>
  <conditionalFormatting sqref="AK33">
    <cfRule type="expression" dxfId="104" priority="64">
      <formula>AK33&lt;$B33</formula>
    </cfRule>
  </conditionalFormatting>
  <conditionalFormatting sqref="AQ33">
    <cfRule type="expression" dxfId="103" priority="48">
      <formula>AQ33&lt;$B33</formula>
    </cfRule>
  </conditionalFormatting>
  <conditionalFormatting sqref="AT12">
    <cfRule type="expression" dxfId="102" priority="46">
      <formula>AT12&lt;$B12</formula>
    </cfRule>
  </conditionalFormatting>
  <conditionalFormatting sqref="AT19">
    <cfRule type="expression" dxfId="101" priority="44">
      <formula>AT19&lt;$B19</formula>
    </cfRule>
  </conditionalFormatting>
  <conditionalFormatting sqref="AT26">
    <cfRule type="expression" dxfId="100" priority="42">
      <formula>AT26&lt;$B26</formula>
    </cfRule>
  </conditionalFormatting>
  <conditionalFormatting sqref="G40 J40 M40">
    <cfRule type="expression" dxfId="99" priority="30">
      <formula>G40&lt;$B40</formula>
    </cfRule>
  </conditionalFormatting>
  <conditionalFormatting sqref="P40">
    <cfRule type="expression" dxfId="98" priority="26">
      <formula>P40&lt;$B40</formula>
    </cfRule>
  </conditionalFormatting>
  <conditionalFormatting sqref="S40">
    <cfRule type="expression" dxfId="97" priority="24">
      <formula>S40&lt;$B40</formula>
    </cfRule>
  </conditionalFormatting>
  <conditionalFormatting sqref="AK40">
    <cfRule type="expression" dxfId="96" priority="12">
      <formula>AK40&lt;$B40</formula>
    </cfRule>
  </conditionalFormatting>
  <conditionalFormatting sqref="AN40">
    <cfRule type="expression" dxfId="95" priority="10">
      <formula>AN40&lt;$B40</formula>
    </cfRule>
  </conditionalFormatting>
  <conditionalFormatting sqref="AQ40">
    <cfRule type="expression" dxfId="94" priority="8">
      <formula>AQ40&lt;$B40</formula>
    </cfRule>
  </conditionalFormatting>
  <conditionalFormatting sqref="AT40">
    <cfRule type="expression" dxfId="93" priority="6">
      <formula>AT40&lt;$B40</formula>
    </cfRule>
  </conditionalFormatting>
  <conditionalFormatting sqref="G32 J32 M32 P32 Y25 V25 S25 P25 M25 J25 G25 G18 J18 M18 P18 S18 V18 Y18 AB18 AE18 AH18 AK18 AT11 AQ11 AN11 AK11 AH11 AE11 AB11 Y11 V11 S11 P11 M11 J11 G11">
    <cfRule type="expression" dxfId="92" priority="2">
      <formula>G11="NG"</formula>
    </cfRule>
  </conditionalFormatting>
  <conditionalFormatting sqref="M39 J39 G39">
    <cfRule type="expression" dxfId="91" priority="1">
      <formula>G39="NG"</formula>
    </cfRule>
  </conditionalFormatting>
  <pageMargins left="0.39370078740157483" right="0.19685039370078741" top="0.78740157480314965" bottom="0.39370078740157483" header="0.31496062992125984" footer="0.31496062992125984"/>
  <pageSetup paperSize="8" scale="73"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M46"/>
  <sheetViews>
    <sheetView workbookViewId="0">
      <pane xSplit="5" topLeftCell="F1" activePane="topRight" state="frozen"/>
      <selection pane="topRight" activeCell="D10" sqref="D10"/>
    </sheetView>
  </sheetViews>
  <sheetFormatPr defaultRowHeight="20.100000000000001" customHeight="1"/>
  <cols>
    <col min="1" max="1" width="3.77734375" style="1" customWidth="1"/>
    <col min="2" max="2" width="4.77734375" style="1" customWidth="1"/>
    <col min="3" max="4" width="5.77734375" style="1" customWidth="1"/>
    <col min="5" max="65" width="4.77734375" style="1" customWidth="1"/>
    <col min="66" max="16384" width="8.88671875" style="1" customWidth="1"/>
  </cols>
  <sheetData>
    <row r="1" spans="1:65" ht="30" customHeight="1">
      <c r="A1" s="167" t="s">
        <v>24</v>
      </c>
      <c r="B1" s="169"/>
      <c r="C1" s="169"/>
      <c r="D1" s="172"/>
      <c r="E1" s="172"/>
      <c r="F1" s="175"/>
      <c r="G1" s="175"/>
      <c r="H1" s="177"/>
      <c r="I1" s="177"/>
    </row>
    <row r="2" spans="1:65" s="2" customFormat="1" ht="20.100000000000001" customHeight="1">
      <c r="A2" s="4">
        <v>5</v>
      </c>
      <c r="B2" s="4"/>
      <c r="C2" s="4"/>
      <c r="D2" s="23"/>
      <c r="E2" s="174"/>
    </row>
    <row r="3" spans="1:65" s="2" customFormat="1" ht="20.100000000000001" customHeight="1">
      <c r="A3" s="168" t="s">
        <v>34</v>
      </c>
      <c r="B3" s="4"/>
      <c r="C3" s="4"/>
      <c r="D3" s="168"/>
      <c r="E3" s="174"/>
    </row>
    <row r="4" spans="1:65" s="2" customFormat="1" ht="20.100000000000001" customHeight="1">
      <c r="A4" s="6">
        <f>LOOKUP(A2,疲労破壊輪数!C$5:G$5,疲労破壊輪数!C$7:G$7)</f>
        <v>2000000</v>
      </c>
      <c r="B4" s="6"/>
      <c r="C4" s="6"/>
      <c r="D4" s="6"/>
      <c r="E4" s="6"/>
      <c r="F4" s="176"/>
      <c r="G4" s="176"/>
      <c r="H4" s="178"/>
      <c r="I4" s="179"/>
    </row>
    <row r="5" spans="1:65" ht="20.100000000000001" customHeight="1">
      <c r="A5" s="7" t="s">
        <v>38</v>
      </c>
      <c r="B5" s="7" t="s">
        <v>39</v>
      </c>
      <c r="C5" s="171" t="s">
        <v>28</v>
      </c>
      <c r="D5" s="173" t="s">
        <v>5</v>
      </c>
      <c r="E5" s="171" t="s">
        <v>37</v>
      </c>
      <c r="F5" s="38">
        <v>1</v>
      </c>
      <c r="G5" s="38"/>
      <c r="H5" s="38"/>
      <c r="I5" s="81">
        <v>2</v>
      </c>
      <c r="J5" s="81"/>
      <c r="K5" s="81"/>
      <c r="L5" s="38">
        <v>3</v>
      </c>
      <c r="M5" s="38"/>
      <c r="N5" s="38"/>
      <c r="O5" s="81">
        <v>4</v>
      </c>
      <c r="P5" s="81"/>
      <c r="Q5" s="81"/>
      <c r="R5" s="38">
        <v>5</v>
      </c>
      <c r="S5" s="38"/>
      <c r="T5" s="38"/>
      <c r="U5" s="81">
        <v>6</v>
      </c>
      <c r="V5" s="81"/>
      <c r="W5" s="81"/>
      <c r="X5" s="38">
        <v>7</v>
      </c>
      <c r="Y5" s="38"/>
      <c r="Z5" s="38"/>
      <c r="AA5" s="81">
        <v>8</v>
      </c>
      <c r="AB5" s="81"/>
      <c r="AC5" s="81"/>
      <c r="AD5" s="38">
        <v>9</v>
      </c>
      <c r="AE5" s="38"/>
      <c r="AF5" s="38"/>
      <c r="AG5" s="81">
        <v>10</v>
      </c>
      <c r="AH5" s="81"/>
      <c r="AI5" s="81"/>
      <c r="AJ5" s="38">
        <v>11</v>
      </c>
      <c r="AK5" s="38"/>
      <c r="AL5" s="38"/>
      <c r="AM5" s="81">
        <v>12</v>
      </c>
      <c r="AN5" s="81"/>
      <c r="AO5" s="81"/>
      <c r="AP5" s="38">
        <v>13</v>
      </c>
      <c r="AQ5" s="38"/>
      <c r="AR5" s="38"/>
      <c r="AS5" s="81">
        <v>14</v>
      </c>
      <c r="AT5" s="81"/>
      <c r="AU5" s="81"/>
      <c r="AV5" s="38">
        <v>15</v>
      </c>
      <c r="AW5" s="38"/>
      <c r="AX5" s="38"/>
      <c r="AY5" s="81">
        <v>16</v>
      </c>
      <c r="AZ5" s="81"/>
      <c r="BA5" s="81"/>
      <c r="BB5" s="38">
        <v>17</v>
      </c>
      <c r="BC5" s="38"/>
      <c r="BD5" s="38"/>
      <c r="BE5" s="81">
        <v>18</v>
      </c>
      <c r="BF5" s="81"/>
      <c r="BG5" s="81"/>
      <c r="BH5" s="38">
        <v>19</v>
      </c>
      <c r="BI5" s="38"/>
      <c r="BJ5" s="38"/>
      <c r="BK5" s="81">
        <v>20</v>
      </c>
      <c r="BL5" s="81"/>
      <c r="BM5" s="81"/>
    </row>
    <row r="6" spans="1:65" ht="39.950000000000003" customHeight="1">
      <c r="A6" s="8"/>
      <c r="B6" s="8"/>
      <c r="C6" s="171"/>
      <c r="D6" s="173"/>
      <c r="E6" s="171"/>
      <c r="F6" s="39" t="s">
        <v>3</v>
      </c>
      <c r="G6" s="54" t="s">
        <v>13</v>
      </c>
      <c r="H6" s="39" t="s">
        <v>23</v>
      </c>
      <c r="I6" s="82" t="s">
        <v>3</v>
      </c>
      <c r="J6" s="90" t="s">
        <v>13</v>
      </c>
      <c r="K6" s="82" t="s">
        <v>23</v>
      </c>
      <c r="L6" s="39" t="s">
        <v>3</v>
      </c>
      <c r="M6" s="54" t="s">
        <v>13</v>
      </c>
      <c r="N6" s="39" t="s">
        <v>23</v>
      </c>
      <c r="O6" s="82" t="s">
        <v>3</v>
      </c>
      <c r="P6" s="90" t="s">
        <v>13</v>
      </c>
      <c r="Q6" s="82" t="s">
        <v>23</v>
      </c>
      <c r="R6" s="39" t="s">
        <v>3</v>
      </c>
      <c r="S6" s="54" t="s">
        <v>13</v>
      </c>
      <c r="T6" s="39" t="s">
        <v>23</v>
      </c>
      <c r="U6" s="82" t="s">
        <v>3</v>
      </c>
      <c r="V6" s="90" t="s">
        <v>13</v>
      </c>
      <c r="W6" s="82" t="s">
        <v>23</v>
      </c>
      <c r="X6" s="39" t="s">
        <v>3</v>
      </c>
      <c r="Y6" s="54" t="s">
        <v>13</v>
      </c>
      <c r="Z6" s="39" t="s">
        <v>23</v>
      </c>
      <c r="AA6" s="82" t="s">
        <v>3</v>
      </c>
      <c r="AB6" s="90" t="s">
        <v>13</v>
      </c>
      <c r="AC6" s="82" t="s">
        <v>23</v>
      </c>
      <c r="AD6" s="39" t="s">
        <v>3</v>
      </c>
      <c r="AE6" s="54" t="s">
        <v>13</v>
      </c>
      <c r="AF6" s="39" t="s">
        <v>23</v>
      </c>
      <c r="AG6" s="82" t="s">
        <v>3</v>
      </c>
      <c r="AH6" s="90" t="s">
        <v>13</v>
      </c>
      <c r="AI6" s="82" t="s">
        <v>23</v>
      </c>
      <c r="AJ6" s="39" t="s">
        <v>3</v>
      </c>
      <c r="AK6" s="54" t="s">
        <v>13</v>
      </c>
      <c r="AL6" s="39" t="s">
        <v>23</v>
      </c>
      <c r="AM6" s="82" t="s">
        <v>3</v>
      </c>
      <c r="AN6" s="90" t="s">
        <v>13</v>
      </c>
      <c r="AO6" s="82" t="s">
        <v>23</v>
      </c>
      <c r="AP6" s="39" t="s">
        <v>3</v>
      </c>
      <c r="AQ6" s="54" t="s">
        <v>13</v>
      </c>
      <c r="AR6" s="39" t="s">
        <v>23</v>
      </c>
      <c r="AS6" s="82" t="s">
        <v>3</v>
      </c>
      <c r="AT6" s="90" t="s">
        <v>13</v>
      </c>
      <c r="AU6" s="82" t="s">
        <v>23</v>
      </c>
      <c r="AV6" s="39" t="s">
        <v>3</v>
      </c>
      <c r="AW6" s="54" t="s">
        <v>13</v>
      </c>
      <c r="AX6" s="39" t="s">
        <v>23</v>
      </c>
      <c r="AY6" s="82" t="s">
        <v>3</v>
      </c>
      <c r="AZ6" s="90" t="s">
        <v>13</v>
      </c>
      <c r="BA6" s="82" t="s">
        <v>23</v>
      </c>
      <c r="BB6" s="39" t="s">
        <v>3</v>
      </c>
      <c r="BC6" s="54" t="s">
        <v>13</v>
      </c>
      <c r="BD6" s="39" t="s">
        <v>23</v>
      </c>
      <c r="BE6" s="82" t="s">
        <v>3</v>
      </c>
      <c r="BF6" s="90" t="s">
        <v>13</v>
      </c>
      <c r="BG6" s="82" t="s">
        <v>23</v>
      </c>
      <c r="BH6" s="39" t="s">
        <v>3</v>
      </c>
      <c r="BI6" s="54" t="s">
        <v>13</v>
      </c>
      <c r="BJ6" s="39" t="s">
        <v>23</v>
      </c>
      <c r="BK6" s="82" t="s">
        <v>3</v>
      </c>
      <c r="BL6" s="90" t="s">
        <v>13</v>
      </c>
      <c r="BM6" s="82" t="s">
        <v>23</v>
      </c>
    </row>
    <row r="7" spans="1:65" ht="17.100000000000001" customHeight="1">
      <c r="A7" s="9">
        <v>3</v>
      </c>
      <c r="B7" s="11"/>
      <c r="C7" s="16" t="s">
        <v>4</v>
      </c>
      <c r="D7" s="26" t="s">
        <v>7</v>
      </c>
      <c r="E7" s="32">
        <v>1</v>
      </c>
      <c r="F7" s="110">
        <v>5</v>
      </c>
      <c r="G7" s="124">
        <f>ROUND(F7*$E7,2)</f>
        <v>5</v>
      </c>
      <c r="H7" s="138">
        <f>+施工単価!$E$6</f>
        <v>1631</v>
      </c>
      <c r="I7" s="110">
        <v>5</v>
      </c>
      <c r="J7" s="124">
        <f>ROUND(I7*$E7,2)</f>
        <v>5</v>
      </c>
      <c r="K7" s="138">
        <f>+施工単価!$E$6</f>
        <v>1631</v>
      </c>
      <c r="L7" s="110">
        <v>5</v>
      </c>
      <c r="M7" s="124">
        <f>ROUND(L7*$E7,2)</f>
        <v>5</v>
      </c>
      <c r="N7" s="138">
        <f>+施工単価!$E$6</f>
        <v>1631</v>
      </c>
      <c r="O7" s="110">
        <v>5</v>
      </c>
      <c r="P7" s="124">
        <f>ROUND(O7*$E7,2)</f>
        <v>5</v>
      </c>
      <c r="Q7" s="138">
        <f>+施工単価!$E$6</f>
        <v>1631</v>
      </c>
      <c r="R7" s="110">
        <v>5</v>
      </c>
      <c r="S7" s="124">
        <f>ROUND(R7*$E7,2)</f>
        <v>5</v>
      </c>
      <c r="T7" s="138">
        <f>+施工単価!$E$6</f>
        <v>1631</v>
      </c>
      <c r="U7" s="110">
        <v>5</v>
      </c>
      <c r="V7" s="124">
        <f>ROUND(U7*$E7,2)</f>
        <v>5</v>
      </c>
      <c r="W7" s="138">
        <f>+施工単価!$E$6</f>
        <v>1631</v>
      </c>
      <c r="X7" s="110">
        <v>5</v>
      </c>
      <c r="Y7" s="124">
        <f>ROUND(X7*$E7,2)</f>
        <v>5</v>
      </c>
      <c r="Z7" s="138">
        <f>+施工単価!$E$6</f>
        <v>1631</v>
      </c>
      <c r="AA7" s="110">
        <v>5</v>
      </c>
      <c r="AB7" s="124">
        <f>ROUND(AA7*$E7,2)</f>
        <v>5</v>
      </c>
      <c r="AC7" s="138">
        <f>+施工単価!$E$6</f>
        <v>1631</v>
      </c>
      <c r="AD7" s="110">
        <v>5</v>
      </c>
      <c r="AE7" s="124">
        <f>ROUND(AD7*$E7,2)</f>
        <v>5</v>
      </c>
      <c r="AF7" s="138">
        <f>+施工単価!$E$6</f>
        <v>1631</v>
      </c>
      <c r="AG7" s="110">
        <v>5</v>
      </c>
      <c r="AH7" s="124">
        <f>ROUND(AG7*$E7,2)</f>
        <v>5</v>
      </c>
      <c r="AI7" s="138">
        <f>+施工単価!$E$6</f>
        <v>1631</v>
      </c>
      <c r="AJ7" s="110">
        <v>5</v>
      </c>
      <c r="AK7" s="124">
        <f>ROUND(AJ7*$E7,2)</f>
        <v>5</v>
      </c>
      <c r="AL7" s="138">
        <f>+施工単価!$E$6</f>
        <v>1631</v>
      </c>
      <c r="AM7" s="110">
        <v>5</v>
      </c>
      <c r="AN7" s="124">
        <f>ROUND(AM7*$E7,2)</f>
        <v>5</v>
      </c>
      <c r="AO7" s="138">
        <f>+施工単価!$E$6</f>
        <v>1631</v>
      </c>
      <c r="AP7" s="110">
        <v>5</v>
      </c>
      <c r="AQ7" s="124">
        <f>ROUND(AP7*$E7,2)</f>
        <v>5</v>
      </c>
      <c r="AR7" s="138">
        <f>+施工単価!$E$6</f>
        <v>1631</v>
      </c>
      <c r="AS7" s="110">
        <v>5</v>
      </c>
      <c r="AT7" s="124">
        <f>ROUND(AS7*$E7,2)</f>
        <v>5</v>
      </c>
      <c r="AU7" s="138">
        <f>+施工単価!$E$6</f>
        <v>1631</v>
      </c>
      <c r="AV7" s="110">
        <v>5</v>
      </c>
      <c r="AW7" s="124">
        <f>ROUND(AV7*$E7,2)</f>
        <v>5</v>
      </c>
      <c r="AX7" s="182" t="e">
        <f>+#REF!</f>
        <v>#REF!</v>
      </c>
      <c r="AY7" s="110">
        <v>5</v>
      </c>
      <c r="AZ7" s="124">
        <f>ROUND(AY7*$E7,2)</f>
        <v>5</v>
      </c>
      <c r="BA7" s="138">
        <f>+施工単価!$E$6</f>
        <v>1631</v>
      </c>
      <c r="BB7" s="110">
        <v>5</v>
      </c>
      <c r="BC7" s="124">
        <f>ROUND(BB7*$E7,2)</f>
        <v>5</v>
      </c>
      <c r="BD7" s="138">
        <f>+施工単価!$E$6</f>
        <v>1631</v>
      </c>
      <c r="BE7" s="117">
        <v>5</v>
      </c>
      <c r="BF7" s="131">
        <f>ROUND(BE7*$E7,2)</f>
        <v>5</v>
      </c>
      <c r="BG7" s="145">
        <f>+施工単価!$E$6</f>
        <v>1631</v>
      </c>
      <c r="BH7" s="110">
        <v>5</v>
      </c>
      <c r="BI7" s="124">
        <f>ROUND(BH7*$E7,2)</f>
        <v>5</v>
      </c>
      <c r="BJ7" s="138">
        <f>+施工単価!$E$6</f>
        <v>1631</v>
      </c>
      <c r="BK7" s="110">
        <v>5</v>
      </c>
      <c r="BL7" s="124">
        <f>ROUND(BK7*$E7,2)</f>
        <v>5</v>
      </c>
      <c r="BM7" s="138">
        <f>+施工単価!$E$6</f>
        <v>1631</v>
      </c>
    </row>
    <row r="8" spans="1:65" ht="17.100000000000001" customHeight="1">
      <c r="A8" s="9"/>
      <c r="B8" s="12"/>
      <c r="C8" s="17" t="s">
        <v>16</v>
      </c>
      <c r="D8" s="27" t="s">
        <v>35</v>
      </c>
      <c r="E8" s="33">
        <v>1</v>
      </c>
      <c r="F8" s="111">
        <v>5</v>
      </c>
      <c r="G8" s="125">
        <f>ROUND(F8*$E8,2)</f>
        <v>5</v>
      </c>
      <c r="H8" s="139">
        <f>+施工単価!$E$7</f>
        <v>1676</v>
      </c>
      <c r="I8" s="111">
        <v>5</v>
      </c>
      <c r="J8" s="125">
        <f>ROUND(I8*$E8,2)</f>
        <v>5</v>
      </c>
      <c r="K8" s="139">
        <f>+施工単価!$E$7</f>
        <v>1676</v>
      </c>
      <c r="L8" s="111">
        <v>5</v>
      </c>
      <c r="M8" s="125">
        <f>ROUND(L8*$E8,2)</f>
        <v>5</v>
      </c>
      <c r="N8" s="139">
        <f>+施工単価!$E$7</f>
        <v>1676</v>
      </c>
      <c r="O8" s="111">
        <v>5</v>
      </c>
      <c r="P8" s="125">
        <f>ROUND(O8*$E8,2)</f>
        <v>5</v>
      </c>
      <c r="Q8" s="139">
        <f>+施工単価!$E$7</f>
        <v>1676</v>
      </c>
      <c r="R8" s="111">
        <v>5</v>
      </c>
      <c r="S8" s="125">
        <f>ROUND(R8*$E8,2)</f>
        <v>5</v>
      </c>
      <c r="T8" s="139">
        <f>+施工単価!$E$7</f>
        <v>1676</v>
      </c>
      <c r="U8" s="111">
        <v>5</v>
      </c>
      <c r="V8" s="125">
        <f>ROUND(U8*$E8,2)</f>
        <v>5</v>
      </c>
      <c r="W8" s="139">
        <f>+施工単価!$E$7</f>
        <v>1676</v>
      </c>
      <c r="X8" s="111">
        <v>5</v>
      </c>
      <c r="Y8" s="125">
        <f>ROUND(X8*$E8,2)</f>
        <v>5</v>
      </c>
      <c r="Z8" s="139">
        <f>+施工単価!$E$7</f>
        <v>1676</v>
      </c>
      <c r="AA8" s="111">
        <v>5</v>
      </c>
      <c r="AB8" s="125">
        <f>ROUND(AA8*$E8,2)</f>
        <v>5</v>
      </c>
      <c r="AC8" s="139">
        <f>+施工単価!$E$7</f>
        <v>1676</v>
      </c>
      <c r="AD8" s="111">
        <v>5</v>
      </c>
      <c r="AE8" s="125">
        <f>ROUND(AD8*$E8,2)</f>
        <v>5</v>
      </c>
      <c r="AF8" s="139">
        <f>+施工単価!$E$7</f>
        <v>1676</v>
      </c>
      <c r="AG8" s="111">
        <v>5</v>
      </c>
      <c r="AH8" s="125">
        <f>ROUND(AG8*$E8,2)</f>
        <v>5</v>
      </c>
      <c r="AI8" s="139">
        <f>+施工単価!$E$7</f>
        <v>1676</v>
      </c>
      <c r="AJ8" s="111">
        <v>5</v>
      </c>
      <c r="AK8" s="125">
        <f>ROUND(AJ8*$E8,2)</f>
        <v>5</v>
      </c>
      <c r="AL8" s="139">
        <f>+施工単価!$E$7</f>
        <v>1676</v>
      </c>
      <c r="AM8" s="111">
        <v>5</v>
      </c>
      <c r="AN8" s="125">
        <f>ROUND(AM8*$E8,2)</f>
        <v>5</v>
      </c>
      <c r="AO8" s="139">
        <f>+施工単価!$E$7</f>
        <v>1676</v>
      </c>
      <c r="AP8" s="111">
        <v>5</v>
      </c>
      <c r="AQ8" s="125">
        <f>ROUND(AP8*$E8,2)</f>
        <v>5</v>
      </c>
      <c r="AR8" s="139">
        <f>+施工単価!$E$7</f>
        <v>1676</v>
      </c>
      <c r="AS8" s="111">
        <v>5</v>
      </c>
      <c r="AT8" s="125">
        <f>ROUND(AS8*$E8,2)</f>
        <v>5</v>
      </c>
      <c r="AU8" s="139">
        <f>+施工単価!$E$7</f>
        <v>1676</v>
      </c>
      <c r="AV8" s="111">
        <v>5</v>
      </c>
      <c r="AW8" s="125">
        <f>ROUND(AV8*$E8,2)</f>
        <v>5</v>
      </c>
      <c r="AX8" s="183" t="e">
        <f>+#REF!</f>
        <v>#REF!</v>
      </c>
      <c r="AY8" s="111">
        <v>5</v>
      </c>
      <c r="AZ8" s="125">
        <f>ROUND(AY8*$E8,2)</f>
        <v>5</v>
      </c>
      <c r="BA8" s="139">
        <f>+施工単価!$E$7</f>
        <v>1676</v>
      </c>
      <c r="BB8" s="111">
        <v>5</v>
      </c>
      <c r="BC8" s="125">
        <f>ROUND(BB8*$E8,2)</f>
        <v>5</v>
      </c>
      <c r="BD8" s="139">
        <f>+施工単価!$E$7</f>
        <v>1676</v>
      </c>
      <c r="BE8" s="118">
        <v>5</v>
      </c>
      <c r="BF8" s="132">
        <f>ROUND(BE8*$E8,2)</f>
        <v>5</v>
      </c>
      <c r="BG8" s="146">
        <f>+施工単価!$E$7</f>
        <v>1676</v>
      </c>
      <c r="BH8" s="111">
        <v>5</v>
      </c>
      <c r="BI8" s="125">
        <f>ROUND(BH8*$E8,2)</f>
        <v>5</v>
      </c>
      <c r="BJ8" s="139">
        <f>+施工単価!$E$7</f>
        <v>1676</v>
      </c>
      <c r="BK8" s="111">
        <v>5</v>
      </c>
      <c r="BL8" s="125">
        <f>ROUND(BK8*$E8,2)</f>
        <v>5</v>
      </c>
      <c r="BM8" s="139">
        <f>+施工単価!$E$7</f>
        <v>1676</v>
      </c>
    </row>
    <row r="9" spans="1:65" ht="17.100000000000001" customHeight="1">
      <c r="A9" s="9"/>
      <c r="B9" s="12"/>
      <c r="C9" s="17" t="s">
        <v>0</v>
      </c>
      <c r="D9" s="27" t="s">
        <v>11</v>
      </c>
      <c r="E9" s="33">
        <v>0.35</v>
      </c>
      <c r="F9" s="111">
        <v>10</v>
      </c>
      <c r="G9" s="125">
        <f>ROUND(F9*$E9,2)</f>
        <v>3.5</v>
      </c>
      <c r="H9" s="139">
        <f>IF(F9=0,0,LOOKUP(F9,施工単価!$D$8:$D$16,施工単価!$E$8:$E$16))</f>
        <v>556</v>
      </c>
      <c r="I9" s="111">
        <v>15</v>
      </c>
      <c r="J9" s="125">
        <f>ROUND(I9*$E9,2)</f>
        <v>5.25</v>
      </c>
      <c r="K9" s="139">
        <f>IF(I9=0,0,LOOKUP(I9,施工単価!$D$8:$D$16,施工単価!$E$8:$E$16))</f>
        <v>722</v>
      </c>
      <c r="L9" s="111">
        <v>20</v>
      </c>
      <c r="M9" s="125">
        <f>ROUND(L9*$E9,2)</f>
        <v>7</v>
      </c>
      <c r="N9" s="139">
        <f>IF(L9=0,0,LOOKUP(L9,施工単価!$D$8:$D$16,施工単価!$E$8:$E$16))</f>
        <v>1089</v>
      </c>
      <c r="O9" s="111">
        <v>25</v>
      </c>
      <c r="P9" s="125">
        <f>ROUND(O9*$E9,2)</f>
        <v>8.75</v>
      </c>
      <c r="Q9" s="139">
        <f>IF(O9=0,0,LOOKUP(O9,施工単価!$D$8:$D$16,施工単価!$E$8:$E$16))</f>
        <v>1268</v>
      </c>
      <c r="R9" s="111">
        <v>30</v>
      </c>
      <c r="S9" s="125">
        <f>ROUND(R9*$E9,2)</f>
        <v>10.5</v>
      </c>
      <c r="T9" s="139">
        <f>IF(R9=0,0,LOOKUP(R9,施工単価!$D$8:$D$16,施工単価!$E$8:$E$16))</f>
        <v>1446</v>
      </c>
      <c r="U9" s="111">
        <v>10</v>
      </c>
      <c r="V9" s="125">
        <f>ROUND(U9*$E9,2)</f>
        <v>3.5</v>
      </c>
      <c r="W9" s="139">
        <f>IF(U9=0,0,LOOKUP(U9,施工単価!$D$8:$D$16,施工単価!$E$8:$E$16))</f>
        <v>556</v>
      </c>
      <c r="X9" s="111">
        <v>10</v>
      </c>
      <c r="Y9" s="125">
        <f>ROUND(X9*$E9,2)</f>
        <v>3.5</v>
      </c>
      <c r="Z9" s="139">
        <f>IF(X9=0,0,LOOKUP(X9,施工単価!$D$8:$D$16,施工単価!$E$8:$E$16))</f>
        <v>556</v>
      </c>
      <c r="AA9" s="111">
        <v>10</v>
      </c>
      <c r="AB9" s="125">
        <f>ROUND(AA9*$E9,2)</f>
        <v>3.5</v>
      </c>
      <c r="AC9" s="139">
        <f>IF(AA9=0,0,LOOKUP(AA9,施工単価!$D$8:$D$16,施工単価!$E$8:$E$16))</f>
        <v>556</v>
      </c>
      <c r="AD9" s="111">
        <v>10</v>
      </c>
      <c r="AE9" s="125">
        <f>ROUND(AD9*$E9,2)</f>
        <v>3.5</v>
      </c>
      <c r="AF9" s="139">
        <f>IF(AD9=0,0,LOOKUP(AD9,施工単価!$D$8:$D$16,施工単価!$E$8:$E$16))</f>
        <v>556</v>
      </c>
      <c r="AG9" s="111">
        <v>10</v>
      </c>
      <c r="AH9" s="125">
        <f>ROUND(AG9*$E9,2)</f>
        <v>3.5</v>
      </c>
      <c r="AI9" s="139">
        <f>IF(AG9=0,0,LOOKUP(AG9,施工単価!$D$8:$D$16,施工単価!$E$8:$E$16))</f>
        <v>556</v>
      </c>
      <c r="AJ9" s="111">
        <v>10</v>
      </c>
      <c r="AK9" s="125">
        <f>ROUND(AJ9*$E9,2)</f>
        <v>3.5</v>
      </c>
      <c r="AL9" s="139">
        <f>IF(AJ9=0,0,LOOKUP(AJ9,施工単価!$D$8:$D$16,施工単価!$E$8:$E$16))</f>
        <v>556</v>
      </c>
      <c r="AM9" s="111">
        <v>10</v>
      </c>
      <c r="AN9" s="125">
        <f>ROUND(AM9*$E9,2)</f>
        <v>3.5</v>
      </c>
      <c r="AO9" s="139">
        <f>IF(AM9=0,0,LOOKUP(AM9,施工単価!$D$8:$D$16,施工単価!$E$8:$E$16))</f>
        <v>556</v>
      </c>
      <c r="AP9" s="111">
        <v>10</v>
      </c>
      <c r="AQ9" s="125">
        <f>ROUND(AP9*$E9,2)</f>
        <v>3.5</v>
      </c>
      <c r="AR9" s="139">
        <f>IF(AP9=0,0,LOOKUP(AP9,施工単価!$D$8:$D$16,施工単価!$E$8:$E$16))</f>
        <v>556</v>
      </c>
      <c r="AS9" s="111">
        <v>15</v>
      </c>
      <c r="AT9" s="125">
        <f>ROUND(AS9*$E9,2)</f>
        <v>5.25</v>
      </c>
      <c r="AU9" s="139">
        <f>IF(AS9=0,0,LOOKUP(AS9,施工単価!$D$8:$D$16,施工単価!$E$8:$E$16))</f>
        <v>722</v>
      </c>
      <c r="AV9" s="111">
        <v>15</v>
      </c>
      <c r="AW9" s="125">
        <f>ROUND(AV9*$E9,2)</f>
        <v>5.25</v>
      </c>
      <c r="AX9" s="139" t="e">
        <f>IF(AV9=0,0,LOOKUP(AV9,施工単価!$D$8:$D$16,#REF!))</f>
        <v>#REF!</v>
      </c>
      <c r="AY9" s="111">
        <v>15</v>
      </c>
      <c r="AZ9" s="125">
        <f>ROUND(AY9*$E9,2)</f>
        <v>5.25</v>
      </c>
      <c r="BA9" s="139">
        <f>IF(AY9=0,0,LOOKUP(AY9,施工単価!$D$8:$D$16,施工単価!$E$8:$E$16))</f>
        <v>722</v>
      </c>
      <c r="BB9" s="111">
        <v>15</v>
      </c>
      <c r="BC9" s="125">
        <f>ROUND(BB9*$E9,2)</f>
        <v>5.25</v>
      </c>
      <c r="BD9" s="139">
        <f>IF(BB9=0,0,LOOKUP(BB9,施工単価!$D$8:$D$16,施工単価!$E$8:$E$16))</f>
        <v>722</v>
      </c>
      <c r="BE9" s="118">
        <v>15</v>
      </c>
      <c r="BF9" s="132">
        <f>ROUND(BE9*$E9,2)</f>
        <v>5.25</v>
      </c>
      <c r="BG9" s="146">
        <f>IF(BE9=0,0,LOOKUP(BE9,施工単価!$D$8:$D$16,施工単価!$E$8:$E$16))</f>
        <v>722</v>
      </c>
      <c r="BH9" s="111">
        <v>15</v>
      </c>
      <c r="BI9" s="125">
        <f>ROUND(BH9*$E9,2)</f>
        <v>5.25</v>
      </c>
      <c r="BJ9" s="139">
        <f>IF(BH9=0,0,LOOKUP(BH9,施工単価!$D$8:$D$16,施工単価!$E$8:$E$16))</f>
        <v>722</v>
      </c>
      <c r="BK9" s="111">
        <v>20</v>
      </c>
      <c r="BL9" s="125">
        <f>ROUND(BK9*$E9,2)</f>
        <v>7</v>
      </c>
      <c r="BM9" s="139">
        <f>IF(BK9=0,0,LOOKUP(BK9,施工単価!$D$8:$D$16,施工単価!$E$8:$E$16))</f>
        <v>1089</v>
      </c>
    </row>
    <row r="10" spans="1:65" ht="17.100000000000001" customHeight="1">
      <c r="A10" s="9"/>
      <c r="B10" s="12"/>
      <c r="C10" s="18" t="s">
        <v>2</v>
      </c>
      <c r="D10" s="28" t="s">
        <v>1</v>
      </c>
      <c r="E10" s="34">
        <v>0.25</v>
      </c>
      <c r="F10" s="112">
        <v>60</v>
      </c>
      <c r="G10" s="126">
        <f>ROUND(F10*$E10,2)</f>
        <v>15</v>
      </c>
      <c r="H10" s="140" t="e">
        <f>IF(F10=0,0,LOOKUP(F10,施工単価!$D$17:$D$40,#REF!))</f>
        <v>#REF!</v>
      </c>
      <c r="I10" s="112">
        <v>55</v>
      </c>
      <c r="J10" s="126">
        <f>ROUND(I10*$E10,2)</f>
        <v>13.75</v>
      </c>
      <c r="K10" s="140" t="e">
        <f>IF(I10=0,0,LOOKUP(I10,施工単価!$D$17:$D$40,#REF!))</f>
        <v>#REF!</v>
      </c>
      <c r="L10" s="112">
        <v>45</v>
      </c>
      <c r="M10" s="126">
        <f>ROUND(L10*$E10,2)</f>
        <v>11.25</v>
      </c>
      <c r="N10" s="140" t="e">
        <f>IF(L10=0,0,LOOKUP(L10,施工単価!$D$17:$D$40,#REF!))</f>
        <v>#REF!</v>
      </c>
      <c r="O10" s="112">
        <v>40</v>
      </c>
      <c r="P10" s="126">
        <f>ROUND(O10*$E10,2)</f>
        <v>10</v>
      </c>
      <c r="Q10" s="140" t="e">
        <f>IF(O10=0,0,LOOKUP(O10,施工単価!$D$17:$D$40,#REF!))</f>
        <v>#REF!</v>
      </c>
      <c r="R10" s="112">
        <v>35</v>
      </c>
      <c r="S10" s="126">
        <f>ROUND(R10*$E10,2)</f>
        <v>8.75</v>
      </c>
      <c r="T10" s="140" t="e">
        <f>IF(R10=0,0,LOOKUP(R10,施工単価!$D$17:$D$40,#REF!))</f>
        <v>#REF!</v>
      </c>
      <c r="U10" s="112">
        <v>45</v>
      </c>
      <c r="V10" s="126">
        <f>ROUND(U10*$E10,2)</f>
        <v>11.25</v>
      </c>
      <c r="W10" s="140" t="e">
        <f>IF(U10=0,0,LOOKUP(U10,施工単価!$D$17:$D$40,#REF!))</f>
        <v>#REF!</v>
      </c>
      <c r="X10" s="112">
        <v>40</v>
      </c>
      <c r="Y10" s="126">
        <f>ROUND(X10*$E10,2)</f>
        <v>10</v>
      </c>
      <c r="Z10" s="140" t="e">
        <f>IF(X10=0,0,LOOKUP(X10,施工単価!$D$17:$D$40,#REF!))</f>
        <v>#REF!</v>
      </c>
      <c r="AA10" s="112">
        <v>35</v>
      </c>
      <c r="AB10" s="126">
        <f>ROUND(AA10*$E10,2)</f>
        <v>8.75</v>
      </c>
      <c r="AC10" s="140" t="e">
        <f>IF(AA10=0,0,LOOKUP(AA10,施工単価!$D$17:$D$40,#REF!))</f>
        <v>#REF!</v>
      </c>
      <c r="AD10" s="112">
        <v>30</v>
      </c>
      <c r="AE10" s="126">
        <f>ROUND(AD10*$E10,2)</f>
        <v>7.5</v>
      </c>
      <c r="AF10" s="140" t="e">
        <f>IF(AD10=0,0,LOOKUP(AD10,施工単価!$D$17:$D$40,#REF!))</f>
        <v>#REF!</v>
      </c>
      <c r="AG10" s="112">
        <v>25</v>
      </c>
      <c r="AH10" s="126">
        <f>ROUND(AG10*$E10,2)</f>
        <v>6.25</v>
      </c>
      <c r="AI10" s="140" t="e">
        <f>IF(AG10=0,0,LOOKUP(AG10,施工単価!$D$17:$D$40,#REF!))</f>
        <v>#REF!</v>
      </c>
      <c r="AJ10" s="112">
        <v>20</v>
      </c>
      <c r="AK10" s="126">
        <f>ROUND(AJ10*$E10,2)</f>
        <v>5</v>
      </c>
      <c r="AL10" s="140" t="e">
        <f>IF(AJ10=0,0,LOOKUP(AJ10,施工単価!$D$17:$D$40,#REF!))</f>
        <v>#REF!</v>
      </c>
      <c r="AM10" s="112">
        <v>15</v>
      </c>
      <c r="AN10" s="126">
        <f>ROUND(AM10*$E10,2)</f>
        <v>3.75</v>
      </c>
      <c r="AO10" s="140" t="e">
        <f>IF(AM10=0,0,LOOKUP(AM10,施工単価!$D$17:$D$40,#REF!))</f>
        <v>#REF!</v>
      </c>
      <c r="AP10" s="112">
        <v>10</v>
      </c>
      <c r="AQ10" s="126">
        <f>ROUND(AP10*$E10,2)</f>
        <v>2.5</v>
      </c>
      <c r="AR10" s="140" t="e">
        <f>IF(AP10=0,0,LOOKUP(AP10,施工単価!$D$17:$D$40,#REF!))</f>
        <v>#REF!</v>
      </c>
      <c r="AS10" s="112">
        <v>40</v>
      </c>
      <c r="AT10" s="126">
        <f>ROUND(AS10*$E10,2)</f>
        <v>10</v>
      </c>
      <c r="AU10" s="140" t="e">
        <f>IF(AS10=0,0,LOOKUP(AS10,施工単価!$D$17:$D$40,#REF!))</f>
        <v>#REF!</v>
      </c>
      <c r="AV10" s="112">
        <v>35</v>
      </c>
      <c r="AW10" s="126">
        <f>ROUND(AV10*$E10,2)</f>
        <v>8.75</v>
      </c>
      <c r="AX10" s="140" t="e">
        <f>IF(AV10=0,0,LOOKUP(AV10,施工単価!$D$17:$D$29,#REF!))</f>
        <v>#REF!</v>
      </c>
      <c r="AY10" s="112">
        <v>30</v>
      </c>
      <c r="AZ10" s="126">
        <f>ROUND(AY10*$E10,2)</f>
        <v>7.5</v>
      </c>
      <c r="BA10" s="140" t="e">
        <f>IF(AY10=0,0,LOOKUP(AY10,施工単価!$D$17:$D$40,#REF!))</f>
        <v>#REF!</v>
      </c>
      <c r="BB10" s="112">
        <v>25</v>
      </c>
      <c r="BC10" s="126">
        <f>ROUND(BB10*$E10,2)</f>
        <v>6.25</v>
      </c>
      <c r="BD10" s="140" t="e">
        <f>IF(BB10=0,0,LOOKUP(BB10,施工単価!$D$17:$D$40,#REF!))</f>
        <v>#REF!</v>
      </c>
      <c r="BE10" s="119">
        <v>20</v>
      </c>
      <c r="BF10" s="133">
        <f>ROUND(BE10*$E10,2)</f>
        <v>5</v>
      </c>
      <c r="BG10" s="147" t="e">
        <f>IF(BE10=0,0,LOOKUP(BE10,施工単価!$D$17:$D$40,#REF!))</f>
        <v>#REF!</v>
      </c>
      <c r="BH10" s="112">
        <v>15</v>
      </c>
      <c r="BI10" s="126">
        <f>ROUND(BH10*$E10,2)</f>
        <v>3.75</v>
      </c>
      <c r="BJ10" s="140" t="e">
        <f>IF(BH10=0,0,LOOKUP(BH10,施工単価!$D$17:$D$40,#REF!))</f>
        <v>#REF!</v>
      </c>
      <c r="BK10" s="112">
        <v>20</v>
      </c>
      <c r="BL10" s="126">
        <f>ROUND(BK10*$E10,2)</f>
        <v>5</v>
      </c>
      <c r="BM10" s="140" t="e">
        <f>IF(BK10=0,0,LOOKUP(BK10,施工単価!$D$17:$D$40,#REF!))</f>
        <v>#REF!</v>
      </c>
    </row>
    <row r="11" spans="1:65" ht="17.100000000000001" customHeight="1">
      <c r="A11" s="9"/>
      <c r="B11" s="12"/>
      <c r="C11" s="19"/>
      <c r="D11" s="29" t="s">
        <v>6</v>
      </c>
      <c r="E11" s="35">
        <v>0.2</v>
      </c>
      <c r="F11" s="113">
        <v>0</v>
      </c>
      <c r="G11" s="127">
        <f>ROUND(F11*$E11,2)</f>
        <v>0</v>
      </c>
      <c r="H11" s="141">
        <f>IF(F11=0,0,LOOKUP(F11,施工単価!$D$41:$D$64,#REF!))</f>
        <v>0</v>
      </c>
      <c r="I11" s="113">
        <v>0</v>
      </c>
      <c r="J11" s="127">
        <f>ROUND(I11*$E11,2)</f>
        <v>0</v>
      </c>
      <c r="K11" s="141">
        <f>IF(I11=0,0,LOOKUP(I11,施工単価!$D$41:$D$64,#REF!))</f>
        <v>0</v>
      </c>
      <c r="L11" s="113">
        <v>0</v>
      </c>
      <c r="M11" s="127">
        <f>ROUND(L11*$E11,2)</f>
        <v>0</v>
      </c>
      <c r="N11" s="141">
        <f>IF(L11=0,0,LOOKUP(L11,施工単価!$D$41:$D$64,#REF!))</f>
        <v>0</v>
      </c>
      <c r="O11" s="113">
        <v>0</v>
      </c>
      <c r="P11" s="127">
        <f>ROUND(O11*$E11,2)</f>
        <v>0</v>
      </c>
      <c r="Q11" s="141">
        <f>IF(O11=0,0,LOOKUP(O11,施工単価!$D$41:$D$64,#REF!))</f>
        <v>0</v>
      </c>
      <c r="R11" s="113">
        <v>0</v>
      </c>
      <c r="S11" s="127">
        <f>ROUND(R11*$E11,2)</f>
        <v>0</v>
      </c>
      <c r="T11" s="141">
        <f>IF(R11=0,0,LOOKUP(R11,施工単価!$D$41:$D$64,#REF!))</f>
        <v>0</v>
      </c>
      <c r="U11" s="113">
        <v>20</v>
      </c>
      <c r="V11" s="127">
        <f>ROUND(U11*$E11,2)</f>
        <v>4</v>
      </c>
      <c r="W11" s="141" t="e">
        <f>IF(U11=0,0,LOOKUP(U11,施工単価!$D$41:$D$64,#REF!))</f>
        <v>#REF!</v>
      </c>
      <c r="X11" s="113">
        <v>25</v>
      </c>
      <c r="Y11" s="127">
        <f>ROUND(X11*$E11,2)</f>
        <v>5</v>
      </c>
      <c r="Z11" s="141" t="e">
        <f>IF(X11=0,0,LOOKUP(X11,施工単価!$D$41:$D$64,#REF!))</f>
        <v>#REF!</v>
      </c>
      <c r="AA11" s="113">
        <v>30</v>
      </c>
      <c r="AB11" s="127">
        <f>ROUND(AA11*$E11,2)</f>
        <v>6</v>
      </c>
      <c r="AC11" s="141" t="e">
        <f>IF(AA11=0,0,LOOKUP(AA11,施工単価!$D$41:$D$64,#REF!))</f>
        <v>#REF!</v>
      </c>
      <c r="AD11" s="113">
        <v>40</v>
      </c>
      <c r="AE11" s="127">
        <f>ROUND(AD11*$E11,2)</f>
        <v>8</v>
      </c>
      <c r="AF11" s="141" t="e">
        <f>IF(AD11=0,0,LOOKUP(AD11,施工単価!$D$41:$D$64,#REF!))</f>
        <v>#REF!</v>
      </c>
      <c r="AG11" s="113">
        <v>45</v>
      </c>
      <c r="AH11" s="127">
        <f>ROUND(AG11*$E11,2)</f>
        <v>9</v>
      </c>
      <c r="AI11" s="141" t="e">
        <f>IF(AG11=0,0,LOOKUP(AG11,施工単価!$D$41:$D$64,#REF!))</f>
        <v>#REF!</v>
      </c>
      <c r="AJ11" s="113">
        <v>50</v>
      </c>
      <c r="AK11" s="127">
        <f>ROUND(AJ11*$E11,2)</f>
        <v>10</v>
      </c>
      <c r="AL11" s="141" t="e">
        <f>IF(AJ11=0,0,LOOKUP(AJ11,施工単価!$D$41:$D$64,#REF!))</f>
        <v>#REF!</v>
      </c>
      <c r="AM11" s="113">
        <v>55</v>
      </c>
      <c r="AN11" s="127">
        <f>ROUND(AM11*$E11,2)</f>
        <v>11</v>
      </c>
      <c r="AO11" s="141" t="e">
        <f>IF(AM11=0,0,LOOKUP(AM11,施工単価!$D$41:$D$64,#REF!))</f>
        <v>#REF!</v>
      </c>
      <c r="AP11" s="113">
        <v>65</v>
      </c>
      <c r="AQ11" s="127">
        <f>ROUND(AP11*$E11,2)</f>
        <v>13</v>
      </c>
      <c r="AR11" s="141" t="e">
        <f>IF(AP11=0,0,LOOKUP(AP11,施工単価!$D$41:$D$64,#REF!))</f>
        <v>#REF!</v>
      </c>
      <c r="AS11" s="113">
        <v>20</v>
      </c>
      <c r="AT11" s="127">
        <f>ROUND(AS11*$E11,2)</f>
        <v>4</v>
      </c>
      <c r="AU11" s="141" t="e">
        <f>IF(AS11=0,0,LOOKUP(AS11,施工単価!$D$41:$D$64,#REF!))</f>
        <v>#REF!</v>
      </c>
      <c r="AV11" s="113">
        <v>25</v>
      </c>
      <c r="AW11" s="127">
        <f>ROUND(AV11*$E11,2)</f>
        <v>5</v>
      </c>
      <c r="AX11" s="141" t="e">
        <f>IF(AV11=0,0,LOOKUP(AV11,施工単価!$D$44:$D$53,#REF!))</f>
        <v>#REF!</v>
      </c>
      <c r="AY11" s="113">
        <v>30</v>
      </c>
      <c r="AZ11" s="127">
        <f>ROUND(AY11*$E11,2)</f>
        <v>6</v>
      </c>
      <c r="BA11" s="141" t="e">
        <f>IF(AY11=0,0,LOOKUP(AY11,施工単価!$D$41:$D$64,#REF!))</f>
        <v>#REF!</v>
      </c>
      <c r="BB11" s="113">
        <v>35</v>
      </c>
      <c r="BC11" s="127">
        <f>ROUND(BB11*$E11,2)</f>
        <v>7</v>
      </c>
      <c r="BD11" s="141" t="e">
        <f>IF(BB11=0,0,LOOKUP(BB11,施工単価!$D$41:$D$64,#REF!))</f>
        <v>#REF!</v>
      </c>
      <c r="BE11" s="120">
        <v>40</v>
      </c>
      <c r="BF11" s="134">
        <f>ROUND(BE11*$E11,2)</f>
        <v>8</v>
      </c>
      <c r="BG11" s="148" t="e">
        <f>IF(BE11=0,0,LOOKUP(BE11,施工単価!$D$41:$D$64,#REF!))</f>
        <v>#REF!</v>
      </c>
      <c r="BH11" s="113">
        <v>50</v>
      </c>
      <c r="BI11" s="127">
        <f>ROUND(BH11*$E11,2)</f>
        <v>10</v>
      </c>
      <c r="BJ11" s="141" t="e">
        <f>IF(BH11=0,0,LOOKUP(BH11,施工単価!$D$41:$D$64,#REF!))</f>
        <v>#REF!</v>
      </c>
      <c r="BK11" s="113">
        <v>35</v>
      </c>
      <c r="BL11" s="127">
        <f>ROUND(BK11*$E11,2)</f>
        <v>7</v>
      </c>
      <c r="BM11" s="141" t="e">
        <f>IF(BK11=0,0,LOOKUP(BK11,施工単価!$D$41:$D$64,#REF!))</f>
        <v>#REF!</v>
      </c>
    </row>
    <row r="12" spans="1:65" ht="17.100000000000001" customHeight="1">
      <c r="A12" s="9"/>
      <c r="B12" s="12"/>
      <c r="C12" s="20" t="s">
        <v>21</v>
      </c>
      <c r="D12" s="30" t="s">
        <v>17</v>
      </c>
      <c r="E12" s="36">
        <f>+施工単価!$E$65</f>
        <v>964</v>
      </c>
      <c r="F12" s="114">
        <f>+F13/100</f>
        <v>0.8</v>
      </c>
      <c r="G12" s="59" t="str">
        <f>IF(G13&lt;$B13,"NG","")</f>
        <v/>
      </c>
      <c r="H12" s="142">
        <f>ROUND($E12*F12,0)</f>
        <v>771</v>
      </c>
      <c r="I12" s="114">
        <f>+I13/100</f>
        <v>0.8</v>
      </c>
      <c r="J12" s="91" t="str">
        <f>IF(J13&lt;$B13,"NG","")</f>
        <v/>
      </c>
      <c r="K12" s="152">
        <f>ROUND($E12*I12,0)</f>
        <v>771</v>
      </c>
      <c r="L12" s="114">
        <f>+L13/100</f>
        <v>0.75</v>
      </c>
      <c r="M12" s="91" t="str">
        <f>IF(M13&lt;$B13,"NG","")</f>
        <v/>
      </c>
      <c r="N12" s="152">
        <f>ROUND($E12*L12,0)</f>
        <v>723</v>
      </c>
      <c r="O12" s="114">
        <f>+O13/100</f>
        <v>0.75</v>
      </c>
      <c r="P12" s="91" t="str">
        <f>IF(P13&lt;$B13,"NG","")</f>
        <v/>
      </c>
      <c r="Q12" s="152">
        <f>ROUND($E12*O12,0)</f>
        <v>723</v>
      </c>
      <c r="R12" s="114">
        <f>+R13/100</f>
        <v>0.75</v>
      </c>
      <c r="S12" s="91" t="str">
        <f>IF(S13&lt;$B13,"NG","")</f>
        <v/>
      </c>
      <c r="T12" s="152">
        <f>ROUND($E12*R12,0)</f>
        <v>723</v>
      </c>
      <c r="U12" s="114">
        <f>+U13/100</f>
        <v>0.85</v>
      </c>
      <c r="V12" s="91" t="str">
        <f>IF(V13&lt;$B13,"NG","")</f>
        <v/>
      </c>
      <c r="W12" s="152">
        <f>ROUND($E12*U12,0)</f>
        <v>819</v>
      </c>
      <c r="X12" s="114">
        <f>+X13/100</f>
        <v>0.85</v>
      </c>
      <c r="Y12" s="91" t="str">
        <f>IF(Y13&lt;$B13,"NG","")</f>
        <v/>
      </c>
      <c r="Z12" s="152">
        <f>ROUND($E12*X12,0)</f>
        <v>819</v>
      </c>
      <c r="AA12" s="114">
        <f>+AA13/100</f>
        <v>0.85</v>
      </c>
      <c r="AB12" s="91" t="str">
        <f>IF(AB13&lt;$B13,"NG","")</f>
        <v/>
      </c>
      <c r="AC12" s="152">
        <f>ROUND($E12*AA12,0)</f>
        <v>819</v>
      </c>
      <c r="AD12" s="114">
        <f>+AD13/100</f>
        <v>0.9</v>
      </c>
      <c r="AE12" s="91" t="str">
        <f>IF(AE13&lt;$B13,"NG","")</f>
        <v/>
      </c>
      <c r="AF12" s="152">
        <f>ROUND($E12*AD12,0)</f>
        <v>868</v>
      </c>
      <c r="AG12" s="114">
        <f>+AG13/100</f>
        <v>0.9</v>
      </c>
      <c r="AH12" s="91" t="str">
        <f>IF(AH13&lt;$B13,"NG","")</f>
        <v/>
      </c>
      <c r="AI12" s="152">
        <f>ROUND($E12*AG12,0)</f>
        <v>868</v>
      </c>
      <c r="AJ12" s="114">
        <f>+AJ13/100</f>
        <v>0.9</v>
      </c>
      <c r="AK12" s="91" t="str">
        <f>IF(AK13&lt;$B13,"NG","")</f>
        <v/>
      </c>
      <c r="AL12" s="152">
        <f>ROUND($E12*AJ12,0)</f>
        <v>868</v>
      </c>
      <c r="AM12" s="114">
        <f>+AM13/100</f>
        <v>0.9</v>
      </c>
      <c r="AN12" s="91" t="str">
        <f>IF(AN13&lt;$B13,"NG","")</f>
        <v/>
      </c>
      <c r="AO12" s="152">
        <f>ROUND($E12*AM12,0)</f>
        <v>868</v>
      </c>
      <c r="AP12" s="114">
        <f>+AP13/100</f>
        <v>0.95</v>
      </c>
      <c r="AQ12" s="91" t="str">
        <f>IF(AQ13&lt;$B13,"NG","")</f>
        <v/>
      </c>
      <c r="AR12" s="152">
        <f>ROUND($E12*AP12,0)</f>
        <v>916</v>
      </c>
      <c r="AS12" s="114">
        <f>+AS13/100</f>
        <v>0.85</v>
      </c>
      <c r="AT12" s="91" t="str">
        <f>IF(AT13&lt;$B13,"NG","")</f>
        <v/>
      </c>
      <c r="AU12" s="152">
        <f>ROUND($E12*AS12,0)</f>
        <v>819</v>
      </c>
      <c r="AV12" s="114">
        <f>+AV13/100</f>
        <v>0.85</v>
      </c>
      <c r="AW12" s="91" t="str">
        <f>IF(AW13&lt;$B13,"NG","")</f>
        <v/>
      </c>
      <c r="AX12" s="152">
        <f>ROUND($E12*AV12,0)</f>
        <v>819</v>
      </c>
      <c r="AY12" s="114">
        <f>+AY13/100</f>
        <v>0.85</v>
      </c>
      <c r="AZ12" s="91" t="str">
        <f>IF(AZ13&lt;$B13,"NG","")</f>
        <v/>
      </c>
      <c r="BA12" s="152">
        <f>ROUND($E12*AY12,0)</f>
        <v>819</v>
      </c>
      <c r="BB12" s="114">
        <f>+BB13/100</f>
        <v>0.85</v>
      </c>
      <c r="BC12" s="91" t="str">
        <f>IF(BC13&lt;$B13,"NG","")</f>
        <v/>
      </c>
      <c r="BD12" s="152">
        <f>ROUND($E12*BB12,0)</f>
        <v>819</v>
      </c>
      <c r="BE12" s="121">
        <f>+BE13/100</f>
        <v>0.85</v>
      </c>
      <c r="BF12" s="92" t="str">
        <f>IF(BF13&lt;$B13,"NG","")</f>
        <v/>
      </c>
      <c r="BG12" s="153">
        <f>ROUND($E12*BE12,0)</f>
        <v>819</v>
      </c>
      <c r="BH12" s="114">
        <f>+BH13/100</f>
        <v>0.9</v>
      </c>
      <c r="BI12" s="91" t="str">
        <f>IF(BI13&lt;$B13,"NG","")</f>
        <v/>
      </c>
      <c r="BJ12" s="152">
        <f>ROUND($E12*BH12,0)</f>
        <v>868</v>
      </c>
      <c r="BK12" s="114">
        <f>+BK13/100</f>
        <v>0.85</v>
      </c>
      <c r="BL12" s="91" t="str">
        <f>IF(BL13&lt;$B13,"NG","")</f>
        <v/>
      </c>
      <c r="BM12" s="152">
        <f>ROUND($E12*BK12,0)</f>
        <v>819</v>
      </c>
    </row>
    <row r="13" spans="1:65" ht="17.100000000000001" customHeight="1">
      <c r="A13" s="9"/>
      <c r="B13" s="170">
        <f>ROUNDUP(3.84*A$4^0.16/(A7^0.3),1)</f>
        <v>28.200000000000003</v>
      </c>
      <c r="C13" s="21" t="s">
        <v>8</v>
      </c>
      <c r="D13" s="31"/>
      <c r="E13" s="37"/>
      <c r="F13" s="115">
        <f>SUM(F7:F11)</f>
        <v>80</v>
      </c>
      <c r="G13" s="129">
        <f>SUM(G7:G11)</f>
        <v>28.5</v>
      </c>
      <c r="H13" s="143" t="e">
        <f>SUM(H7:H12)</f>
        <v>#REF!</v>
      </c>
      <c r="I13" s="115">
        <f>SUM(I7:I11)</f>
        <v>80</v>
      </c>
      <c r="J13" s="129">
        <f>SUM(J7:J11)</f>
        <v>29</v>
      </c>
      <c r="K13" s="115" t="e">
        <f>SUM(K7:K12)</f>
        <v>#REF!</v>
      </c>
      <c r="L13" s="115">
        <f>SUM(L7:L11)</f>
        <v>75</v>
      </c>
      <c r="M13" s="129">
        <f>SUM(M7:M11)</f>
        <v>28.25</v>
      </c>
      <c r="N13" s="115" t="e">
        <f>SUM(N7:N12)</f>
        <v>#REF!</v>
      </c>
      <c r="O13" s="115">
        <f>SUM(O7:O11)</f>
        <v>75</v>
      </c>
      <c r="P13" s="129">
        <f>SUM(P7:P11)</f>
        <v>28.75</v>
      </c>
      <c r="Q13" s="115" t="e">
        <f>SUM(Q7:Q12)</f>
        <v>#REF!</v>
      </c>
      <c r="R13" s="115">
        <f>SUM(R7:R11)</f>
        <v>75</v>
      </c>
      <c r="S13" s="129">
        <f>SUM(S7:S11)</f>
        <v>29.25</v>
      </c>
      <c r="T13" s="115" t="e">
        <f>SUM(T7:T12)</f>
        <v>#REF!</v>
      </c>
      <c r="U13" s="115">
        <f>SUM(U7:U11)</f>
        <v>85</v>
      </c>
      <c r="V13" s="129">
        <f>SUM(V7:V11)</f>
        <v>28.75</v>
      </c>
      <c r="W13" s="115" t="e">
        <f>SUM(W7:W12)</f>
        <v>#REF!</v>
      </c>
      <c r="X13" s="115">
        <f>SUM(X7:X11)</f>
        <v>85</v>
      </c>
      <c r="Y13" s="129">
        <f>SUM(Y7:Y11)</f>
        <v>28.5</v>
      </c>
      <c r="Z13" s="115" t="e">
        <f>SUM(Z7:Z12)</f>
        <v>#REF!</v>
      </c>
      <c r="AA13" s="115">
        <f>SUM(AA7:AA11)</f>
        <v>85</v>
      </c>
      <c r="AB13" s="129">
        <f>SUM(AB7:AB11)</f>
        <v>28.25</v>
      </c>
      <c r="AC13" s="115" t="e">
        <f>SUM(AC7:AC12)</f>
        <v>#REF!</v>
      </c>
      <c r="AD13" s="115">
        <f>SUM(AD7:AD11)</f>
        <v>90</v>
      </c>
      <c r="AE13" s="129">
        <f>SUM(AE7:AE11)</f>
        <v>29</v>
      </c>
      <c r="AF13" s="115" t="e">
        <f>SUM(AF7:AF12)</f>
        <v>#REF!</v>
      </c>
      <c r="AG13" s="115">
        <f>SUM(AG7:AG11)</f>
        <v>90</v>
      </c>
      <c r="AH13" s="129">
        <f>SUM(AH7:AH11)</f>
        <v>28.75</v>
      </c>
      <c r="AI13" s="115" t="e">
        <f>SUM(AI7:AI12)</f>
        <v>#REF!</v>
      </c>
      <c r="AJ13" s="115">
        <f>SUM(AJ7:AJ11)</f>
        <v>90</v>
      </c>
      <c r="AK13" s="129">
        <f>SUM(AK7:AK11)</f>
        <v>28.5</v>
      </c>
      <c r="AL13" s="115" t="e">
        <f>SUM(AL7:AL12)</f>
        <v>#REF!</v>
      </c>
      <c r="AM13" s="115">
        <f>SUM(AM7:AM11)</f>
        <v>90</v>
      </c>
      <c r="AN13" s="129">
        <f>SUM(AN7:AN11)</f>
        <v>28.25</v>
      </c>
      <c r="AO13" s="115" t="e">
        <f>SUM(AO7:AO12)</f>
        <v>#REF!</v>
      </c>
      <c r="AP13" s="115">
        <f>SUM(AP7:AP11)</f>
        <v>95</v>
      </c>
      <c r="AQ13" s="129">
        <f>SUM(AQ7:AQ11)</f>
        <v>29</v>
      </c>
      <c r="AR13" s="115" t="e">
        <f>SUM(AR7:AR12)</f>
        <v>#REF!</v>
      </c>
      <c r="AS13" s="115">
        <f>SUM(AS7:AS11)</f>
        <v>85</v>
      </c>
      <c r="AT13" s="129">
        <f>SUM(AT7:AT11)</f>
        <v>29.25</v>
      </c>
      <c r="AU13" s="115" t="e">
        <f>SUM(AU7:AU12)</f>
        <v>#REF!</v>
      </c>
      <c r="AV13" s="115">
        <f>SUM(AV7:AV11)</f>
        <v>85</v>
      </c>
      <c r="AW13" s="129">
        <f>SUM(AW7:AW11)</f>
        <v>29</v>
      </c>
      <c r="AX13" s="115" t="e">
        <f>SUM(AX7:AX12)</f>
        <v>#REF!</v>
      </c>
      <c r="AY13" s="115">
        <f>SUM(AY7:AY11)</f>
        <v>85</v>
      </c>
      <c r="AZ13" s="129">
        <f>SUM(AZ7:AZ11)</f>
        <v>28.75</v>
      </c>
      <c r="BA13" s="115" t="e">
        <f>SUM(BA7:BA12)</f>
        <v>#REF!</v>
      </c>
      <c r="BB13" s="115">
        <f>SUM(BB7:BB11)</f>
        <v>85</v>
      </c>
      <c r="BC13" s="129">
        <f>SUM(BC7:BC11)</f>
        <v>28.5</v>
      </c>
      <c r="BD13" s="115" t="e">
        <f>SUM(BD7:BD12)</f>
        <v>#REF!</v>
      </c>
      <c r="BE13" s="122">
        <f>SUM(BE7:BE11)</f>
        <v>85</v>
      </c>
      <c r="BF13" s="136">
        <f>SUM(BF7:BF11)</f>
        <v>28.25</v>
      </c>
      <c r="BG13" s="122" t="e">
        <f>SUM(BG7:BG12)</f>
        <v>#REF!</v>
      </c>
      <c r="BH13" s="115">
        <f>SUM(BH7:BH11)</f>
        <v>90</v>
      </c>
      <c r="BI13" s="129">
        <f>SUM(BI7:BI11)</f>
        <v>29</v>
      </c>
      <c r="BJ13" s="115" t="e">
        <f>SUM(BJ7:BJ12)</f>
        <v>#REF!</v>
      </c>
      <c r="BK13" s="115">
        <f>SUM(BK7:BK11)</f>
        <v>85</v>
      </c>
      <c r="BL13" s="129">
        <f>SUM(BL7:BL11)</f>
        <v>29</v>
      </c>
      <c r="BM13" s="115" t="e">
        <f>SUM(BM7:BM12)</f>
        <v>#REF!</v>
      </c>
    </row>
    <row r="14" spans="1:65" ht="17.100000000000001" customHeight="1">
      <c r="A14" s="9"/>
      <c r="B14" s="14"/>
      <c r="C14" s="21" t="s">
        <v>25</v>
      </c>
      <c r="D14" s="31"/>
      <c r="E14" s="37"/>
      <c r="F14" s="116" t="e">
        <f>IF(H13=MIN($H13,$K13,$N13,$Q13,$T13,$W13,$Z13,$AC13,$AF13,$AI13,$AL13,$AO13,$AR13,$AU13,$AX13,$BA13,$BD13,$BG13,$BJ13,$BM13),"○","")</f>
        <v>#REF!</v>
      </c>
      <c r="G14" s="130"/>
      <c r="H14" s="144"/>
      <c r="I14" s="116" t="e">
        <f>IF(K13=MIN($H13,$K13,$N13,$Q13,$T13,$W13,$Z13,$AC13,$AF13,$AI13,$AL13,$AO13,$AR13,$AU13,$AX13,$BA13,$BD13,$BG13,$BJ13,$BM13),"○","")</f>
        <v>#REF!</v>
      </c>
      <c r="J14" s="130"/>
      <c r="K14" s="144"/>
      <c r="L14" s="116" t="e">
        <f>IF(N13=MIN($H13,$K13,$N13,$Q13,$T13,$W13,$Z13,$AC13,$AF13,$AI13,$AL13,$AO13,$AR13,$AU13,$AX13,$BA13,$BD13,$BG13,$BJ13,$BM13),"○","")</f>
        <v>#REF!</v>
      </c>
      <c r="M14" s="130"/>
      <c r="N14" s="144"/>
      <c r="O14" s="116" t="e">
        <f>IF(Q13=MIN($H13,$K13,$N13,$Q13,$T13,$W13,$Z13,$AC13,$AF13,$AI13,$AL13,$AO13,$AR13,$AU13,$AX13,$BA13,$BD13,$BG13,$BJ13,$BM13),"○","")</f>
        <v>#REF!</v>
      </c>
      <c r="P14" s="130"/>
      <c r="Q14" s="144"/>
      <c r="R14" s="116" t="e">
        <f>IF(T13=MIN($H13,$K13,$N13,$Q13,$T13,$W13,$Z13,$AC13,$AF13,$AI13,$AL13,$AO13,$AR13,$AU13,$AX13,$BA13,$BD13,$BG13,$BJ13,$BM13),"○","")</f>
        <v>#REF!</v>
      </c>
      <c r="S14" s="130"/>
      <c r="T14" s="144"/>
      <c r="U14" s="116" t="e">
        <f>IF(W13=MIN($H13,$K13,$N13,$Q13,$T13,$W13,$Z13,$AC13,$AF13,$AI13,$AL13,$AO13,$AR13,$AU13,$AX13,$BA13,$BD13,$BG13,$BJ13,$BM13),"○","")</f>
        <v>#REF!</v>
      </c>
      <c r="V14" s="130"/>
      <c r="W14" s="144"/>
      <c r="X14" s="116" t="e">
        <f>IF(Z13=MIN($H13,$K13,$N13,$Q13,$T13,$W13,$Z13,$AC13,$AF13,$AI13,$AL13,$AO13,$AR13,$AU13,$AX13,$BA13,$BD13,$BG13,$BJ13,$BM13),"○","")</f>
        <v>#REF!</v>
      </c>
      <c r="Y14" s="130"/>
      <c r="Z14" s="144"/>
      <c r="AA14" s="116" t="e">
        <f>IF(AC13=MIN($H13,$K13,$N13,$Q13,$T13,$W13,$Z13,$AC13,$AF13,$AI13,$AL13,$AO13,$AR13,$AU13,$AX13,$BA13,$BD13,$BG13,$BJ13,$BM13),"○","")</f>
        <v>#REF!</v>
      </c>
      <c r="AB14" s="130"/>
      <c r="AC14" s="144"/>
      <c r="AD14" s="116" t="e">
        <f>IF(AF13=MIN($H13,$K13,$N13,$Q13,$T13,$W13,$Z13,$AC13,$AF13,$AI13,$AL13,$AO13,$AR13,$AU13,$AX13,$BA13,$BD13,$BG13,$BJ13,$BM13),"○","")</f>
        <v>#REF!</v>
      </c>
      <c r="AE14" s="130"/>
      <c r="AF14" s="144"/>
      <c r="AG14" s="116" t="e">
        <f>IF(AI13=MIN($H13,$K13,$N13,$Q13,$T13,$W13,$Z13,$AC13,$AF13,$AI13,$AL13,$AO13,$AR13,$AU13,$AX13,$BA13,$BD13,$BG13,$BJ13,$BM13),"○","")</f>
        <v>#REF!</v>
      </c>
      <c r="AH14" s="130"/>
      <c r="AI14" s="144"/>
      <c r="AJ14" s="116" t="e">
        <f>IF(AL13=MIN($H13,$K13,$N13,$Q13,$T13,$W13,$Z13,$AC13,$AF13,$AI13,$AL13,$AO13,$AR13,$AU13,$AX13,$BA13,$BD13,$BG13,$BJ13,$BM13),"○","")</f>
        <v>#REF!</v>
      </c>
      <c r="AK14" s="130"/>
      <c r="AL14" s="144"/>
      <c r="AM14" s="116" t="e">
        <f>IF(AO13=MIN($H13,$K13,$N13,$Q13,$T13,$W13,$Z13,$AC13,$AF13,$AI13,$AL13,$AO13,$AR13,$AU13,$AX13,$BA13,$BD13,$BG13,$BJ13,$BM13),"○","")</f>
        <v>#REF!</v>
      </c>
      <c r="AN14" s="130"/>
      <c r="AO14" s="144"/>
      <c r="AP14" s="116" t="e">
        <f>IF(AR13=MIN($H13,$K13,$N13,$Q13,$T13,$W13,$Z13,$AC13,$AF13,$AI13,$AL13,$AO13,$AR13,$AU13,$AX13,$BA13,$BD13,$BG13,$BJ13,$BM13),"○","")</f>
        <v>#REF!</v>
      </c>
      <c r="AQ14" s="130"/>
      <c r="AR14" s="144"/>
      <c r="AS14" s="116" t="e">
        <f>IF(AU13=MIN($H13,$K13,$N13,$Q13,$T13,$W13,$Z13,$AC13,$AF13,$AI13,$AL13,$AO13,$AR13,$AU13,$AX13,$BA13,$BD13,$BG13,$BJ13,$BM13),"○","")</f>
        <v>#REF!</v>
      </c>
      <c r="AT14" s="130"/>
      <c r="AU14" s="144"/>
      <c r="AV14" s="116" t="e">
        <f>IF(AX13=MIN($H13,$K13,$N13,$Q13,$T13,$W13,$Z13,$AC13,$AF13,$AI13,$AL13,$AO13,$AR13,$AU13,$AX13,$BA13,$BD13,$BG13,$BJ13,$BM13),"○","")</f>
        <v>#REF!</v>
      </c>
      <c r="AW14" s="130"/>
      <c r="AX14" s="144"/>
      <c r="AY14" s="116" t="e">
        <f>IF(BA13=MIN($H13,$K13,$N13,$Q13,$T13,$W13,$Z13,$AC13,$AF13,$AI13,$AL13,$AO13,$AR13,$AU13,$AX13,$BA13,$BD13,$BG13,$BJ13,$BM13),"○","")</f>
        <v>#REF!</v>
      </c>
      <c r="AZ14" s="130"/>
      <c r="BA14" s="144"/>
      <c r="BB14" s="116" t="e">
        <f>IF(BD13=MIN($H13,$K13,$N13,$Q13,$T13,$W13,$Z13,$AC13,$AF13,$AI13,$AL13,$AO13,$AR13,$AU13,$AX13,$BA13,$BD13,$BG13,$BJ13,$BM13),"○","")</f>
        <v>#REF!</v>
      </c>
      <c r="BC14" s="130"/>
      <c r="BD14" s="144"/>
      <c r="BE14" s="123" t="e">
        <f>IF(BG13=MIN($H13,$K13,$N13,$Q13,$T13,$W13,$Z13,$AC13,$AF13,$AI13,$AL13,$AO13,$AR13,$AU13,$AX13,$BA13,$BD13,$BG13,$BJ13,$BM13),"○","")</f>
        <v>#REF!</v>
      </c>
      <c r="BF14" s="137"/>
      <c r="BG14" s="151"/>
      <c r="BH14" s="116" t="e">
        <f>IF(BJ13=MIN($H13,$K13,$N13,$Q13,$T13,$W13,$Z13,$AC13,$AF13,$AI13,$AL13,$AO13,$AR13,$AU13,$AX13,$BA13,$BD13,$BG13,$BJ13,$BM13),"○","")</f>
        <v>#REF!</v>
      </c>
      <c r="BI14" s="130"/>
      <c r="BJ14" s="144"/>
      <c r="BK14" s="116" t="e">
        <f>IF(BM13=MIN($H13,$K13,$N13,$Q13,$T13,$W13,$Z13,$AC13,$AF13,$AI13,$AL13,$AO13,$AR13,$AU13,$AX13,$BA13,$BD13,$BG13,$BJ13,$BM13),"○","")</f>
        <v>#REF!</v>
      </c>
      <c r="BL14" s="130"/>
      <c r="BM14" s="144"/>
    </row>
    <row r="15" spans="1:65" ht="17.100000000000001" customHeight="1">
      <c r="A15" s="9">
        <v>4</v>
      </c>
      <c r="B15" s="11"/>
      <c r="C15" s="16" t="s">
        <v>4</v>
      </c>
      <c r="D15" s="26" t="s">
        <v>7</v>
      </c>
      <c r="E15" s="32">
        <v>1</v>
      </c>
      <c r="F15" s="110">
        <v>5</v>
      </c>
      <c r="G15" s="124">
        <f>ROUND(F15*$E15,2)</f>
        <v>5</v>
      </c>
      <c r="H15" s="138">
        <f>+施工単価!$E$6</f>
        <v>1631</v>
      </c>
      <c r="I15" s="110">
        <v>5</v>
      </c>
      <c r="J15" s="124">
        <f>ROUND(I15*$E15,2)</f>
        <v>5</v>
      </c>
      <c r="K15" s="138">
        <f>+施工単価!$E$6</f>
        <v>1631</v>
      </c>
      <c r="L15" s="110">
        <v>5</v>
      </c>
      <c r="M15" s="124">
        <f>ROUND(L15*$E15,2)</f>
        <v>5</v>
      </c>
      <c r="N15" s="138">
        <f>+施工単価!$E$6</f>
        <v>1631</v>
      </c>
      <c r="O15" s="110">
        <v>5</v>
      </c>
      <c r="P15" s="124">
        <f>ROUND(O15*$E15,2)</f>
        <v>5</v>
      </c>
      <c r="Q15" s="138">
        <f>+施工単価!$E$6</f>
        <v>1631</v>
      </c>
      <c r="R15" s="110">
        <v>5</v>
      </c>
      <c r="S15" s="124">
        <f>ROUND(R15*$E15,2)</f>
        <v>5</v>
      </c>
      <c r="T15" s="138">
        <f>+施工単価!$E$6</f>
        <v>1631</v>
      </c>
      <c r="U15" s="110">
        <v>5</v>
      </c>
      <c r="V15" s="124">
        <f>ROUND(U15*$E15,2)</f>
        <v>5</v>
      </c>
      <c r="W15" s="138">
        <f>+施工単価!$E$6</f>
        <v>1631</v>
      </c>
      <c r="X15" s="110">
        <v>5</v>
      </c>
      <c r="Y15" s="124">
        <f>ROUND(X15*$E15,2)</f>
        <v>5</v>
      </c>
      <c r="Z15" s="138">
        <f>+施工単価!$E$6</f>
        <v>1631</v>
      </c>
      <c r="AA15" s="110">
        <v>5</v>
      </c>
      <c r="AB15" s="124">
        <f>ROUND(AA15*$E15,2)</f>
        <v>5</v>
      </c>
      <c r="AC15" s="138">
        <f>+施工単価!$E$6</f>
        <v>1631</v>
      </c>
      <c r="AD15" s="110">
        <v>5</v>
      </c>
      <c r="AE15" s="124">
        <f>ROUND(AD15*$E15,2)</f>
        <v>5</v>
      </c>
      <c r="AF15" s="138">
        <f>+施工単価!$E$6</f>
        <v>1631</v>
      </c>
      <c r="AG15" s="110">
        <v>5</v>
      </c>
      <c r="AH15" s="124">
        <f>ROUND(AG15*$E15,2)</f>
        <v>5</v>
      </c>
      <c r="AI15" s="138">
        <f>+施工単価!$E$6</f>
        <v>1631</v>
      </c>
      <c r="AJ15" s="110">
        <v>5</v>
      </c>
      <c r="AK15" s="124">
        <f>ROUND(AJ15*$E15,2)</f>
        <v>5</v>
      </c>
      <c r="AL15" s="138">
        <f>+施工単価!$E$6</f>
        <v>1631</v>
      </c>
      <c r="AM15" s="110">
        <v>5</v>
      </c>
      <c r="AN15" s="124">
        <f>ROUND(AM15*$E15,2)</f>
        <v>5</v>
      </c>
      <c r="AO15" s="138">
        <f>+施工単価!$E$6</f>
        <v>1631</v>
      </c>
      <c r="AP15" s="117">
        <v>5</v>
      </c>
      <c r="AQ15" s="131">
        <f>ROUND(AP15*$E15,2)</f>
        <v>5</v>
      </c>
      <c r="AR15" s="145">
        <f>+施工単価!$E$6</f>
        <v>1631</v>
      </c>
      <c r="AS15" s="110">
        <v>5</v>
      </c>
      <c r="AT15" s="124">
        <f>ROUND(AS15*$E15,2)</f>
        <v>5</v>
      </c>
      <c r="AU15" s="138">
        <f>+施工単価!$E$6</f>
        <v>1631</v>
      </c>
      <c r="AV15" s="110">
        <v>5</v>
      </c>
      <c r="AW15" s="124">
        <f>ROUND(AV15*$E15,2)</f>
        <v>5</v>
      </c>
      <c r="AX15" s="182" t="e">
        <f>+#REF!</f>
        <v>#REF!</v>
      </c>
      <c r="AY15" s="154"/>
      <c r="AZ15" s="159"/>
      <c r="BA15" s="180"/>
      <c r="BB15" s="166"/>
      <c r="BC15" s="159"/>
      <c r="BD15" s="180"/>
      <c r="BE15" s="166"/>
      <c r="BF15" s="159"/>
      <c r="BG15" s="180"/>
      <c r="BH15" s="166"/>
      <c r="BI15" s="159"/>
      <c r="BJ15" s="180"/>
      <c r="BK15" s="166"/>
      <c r="BL15" s="159"/>
      <c r="BM15" s="180"/>
    </row>
    <row r="16" spans="1:65" ht="17.100000000000001" customHeight="1">
      <c r="A16" s="9"/>
      <c r="B16" s="12"/>
      <c r="C16" s="17" t="s">
        <v>16</v>
      </c>
      <c r="D16" s="27" t="s">
        <v>35</v>
      </c>
      <c r="E16" s="33">
        <v>1</v>
      </c>
      <c r="F16" s="111">
        <v>5</v>
      </c>
      <c r="G16" s="125">
        <f>ROUND(F16*$E16,2)</f>
        <v>5</v>
      </c>
      <c r="H16" s="139">
        <f>+施工単価!$E$7</f>
        <v>1676</v>
      </c>
      <c r="I16" s="111">
        <v>5</v>
      </c>
      <c r="J16" s="125">
        <f>ROUND(I16*$E16,2)</f>
        <v>5</v>
      </c>
      <c r="K16" s="139">
        <f>+施工単価!$E$7</f>
        <v>1676</v>
      </c>
      <c r="L16" s="111">
        <v>5</v>
      </c>
      <c r="M16" s="125">
        <f>ROUND(L16*$E16,2)</f>
        <v>5</v>
      </c>
      <c r="N16" s="139">
        <f>+施工単価!$E$7</f>
        <v>1676</v>
      </c>
      <c r="O16" s="111">
        <v>5</v>
      </c>
      <c r="P16" s="125">
        <f>ROUND(O16*$E16,2)</f>
        <v>5</v>
      </c>
      <c r="Q16" s="139">
        <f>+施工単価!$E$7</f>
        <v>1676</v>
      </c>
      <c r="R16" s="111">
        <v>5</v>
      </c>
      <c r="S16" s="125">
        <f>ROUND(R16*$E16,2)</f>
        <v>5</v>
      </c>
      <c r="T16" s="139">
        <f>+施工単価!$E$7</f>
        <v>1676</v>
      </c>
      <c r="U16" s="111">
        <v>5</v>
      </c>
      <c r="V16" s="125">
        <f>ROUND(U16*$E16,2)</f>
        <v>5</v>
      </c>
      <c r="W16" s="139">
        <f>+施工単価!$E$7</f>
        <v>1676</v>
      </c>
      <c r="X16" s="111">
        <v>5</v>
      </c>
      <c r="Y16" s="125">
        <f>ROUND(X16*$E16,2)</f>
        <v>5</v>
      </c>
      <c r="Z16" s="139">
        <f>+施工単価!$E$7</f>
        <v>1676</v>
      </c>
      <c r="AA16" s="111">
        <v>5</v>
      </c>
      <c r="AB16" s="125">
        <f>ROUND(AA16*$E16,2)</f>
        <v>5</v>
      </c>
      <c r="AC16" s="139">
        <f>+施工単価!$E$7</f>
        <v>1676</v>
      </c>
      <c r="AD16" s="111">
        <v>5</v>
      </c>
      <c r="AE16" s="125">
        <f>ROUND(AD16*$E16,2)</f>
        <v>5</v>
      </c>
      <c r="AF16" s="139">
        <f>+施工単価!$E$7</f>
        <v>1676</v>
      </c>
      <c r="AG16" s="111">
        <v>5</v>
      </c>
      <c r="AH16" s="125">
        <f>ROUND(AG16*$E16,2)</f>
        <v>5</v>
      </c>
      <c r="AI16" s="139">
        <f>+施工単価!$E$7</f>
        <v>1676</v>
      </c>
      <c r="AJ16" s="111">
        <v>5</v>
      </c>
      <c r="AK16" s="125">
        <f>ROUND(AJ16*$E16,2)</f>
        <v>5</v>
      </c>
      <c r="AL16" s="139">
        <f>+施工単価!$E$7</f>
        <v>1676</v>
      </c>
      <c r="AM16" s="111">
        <v>5</v>
      </c>
      <c r="AN16" s="125">
        <f>ROUND(AM16*$E16,2)</f>
        <v>5</v>
      </c>
      <c r="AO16" s="139">
        <f>+施工単価!$E$7</f>
        <v>1676</v>
      </c>
      <c r="AP16" s="118">
        <v>5</v>
      </c>
      <c r="AQ16" s="132">
        <f>ROUND(AP16*$E16,2)</f>
        <v>5</v>
      </c>
      <c r="AR16" s="146">
        <f>+施工単価!$E$7</f>
        <v>1676</v>
      </c>
      <c r="AS16" s="111">
        <v>5</v>
      </c>
      <c r="AT16" s="125">
        <f>ROUND(AS16*$E16,2)</f>
        <v>5</v>
      </c>
      <c r="AU16" s="139">
        <f>+施工単価!$E$7</f>
        <v>1676</v>
      </c>
      <c r="AV16" s="111">
        <v>5</v>
      </c>
      <c r="AW16" s="125">
        <f>ROUND(AV16*$E16,2)</f>
        <v>5</v>
      </c>
      <c r="AX16" s="183" t="e">
        <f>+#REF!</f>
        <v>#REF!</v>
      </c>
      <c r="AY16" s="155"/>
      <c r="AZ16" s="160"/>
      <c r="BA16" s="181"/>
      <c r="BB16" s="164"/>
      <c r="BC16" s="160"/>
      <c r="BD16" s="181"/>
      <c r="BE16" s="164"/>
      <c r="BF16" s="160"/>
      <c r="BG16" s="181"/>
      <c r="BH16" s="164"/>
      <c r="BI16" s="160"/>
      <c r="BJ16" s="181"/>
      <c r="BK16" s="164"/>
      <c r="BL16" s="160"/>
      <c r="BM16" s="181"/>
    </row>
    <row r="17" spans="1:65" ht="17.100000000000001" customHeight="1">
      <c r="A17" s="9"/>
      <c r="B17" s="12"/>
      <c r="C17" s="17" t="s">
        <v>0</v>
      </c>
      <c r="D17" s="27" t="s">
        <v>11</v>
      </c>
      <c r="E17" s="33">
        <v>0.35</v>
      </c>
      <c r="F17" s="111">
        <v>10</v>
      </c>
      <c r="G17" s="125">
        <f>ROUND(F17*$E17,2)</f>
        <v>3.5</v>
      </c>
      <c r="H17" s="139">
        <f>IF(F17=0,0,LOOKUP(F17,施工単価!$D$8:$D$16,施工単価!$E$8:$E$16))</f>
        <v>556</v>
      </c>
      <c r="I17" s="111">
        <v>15</v>
      </c>
      <c r="J17" s="125">
        <f>ROUND(I17*$E17,2)</f>
        <v>5.25</v>
      </c>
      <c r="K17" s="139">
        <f>IF(I17=0,0,LOOKUP(I17,施工単価!$D$8:$D$16,施工単価!$E$8:$E$16))</f>
        <v>722</v>
      </c>
      <c r="L17" s="111">
        <v>20</v>
      </c>
      <c r="M17" s="125">
        <f>ROUND(L17*$E17,2)</f>
        <v>7</v>
      </c>
      <c r="N17" s="139">
        <f>IF(L17=0,0,LOOKUP(L17,施工単価!$D$8:$D$16,施工単価!$E$8:$E$16))</f>
        <v>1089</v>
      </c>
      <c r="O17" s="111">
        <v>25</v>
      </c>
      <c r="P17" s="125">
        <f>ROUND(O17*$E17,2)</f>
        <v>8.75</v>
      </c>
      <c r="Q17" s="139">
        <f>IF(O17=0,0,LOOKUP(O17,施工単価!$D$8:$D$16,施工単価!$E$8:$E$16))</f>
        <v>1268</v>
      </c>
      <c r="R17" s="111">
        <v>10</v>
      </c>
      <c r="S17" s="125">
        <f>ROUND(R17*$E17,2)</f>
        <v>3.5</v>
      </c>
      <c r="T17" s="139">
        <f>IF(R17=0,0,LOOKUP(R17,施工単価!$D$8:$D$16,施工単価!$E$8:$E$16))</f>
        <v>556</v>
      </c>
      <c r="U17" s="111">
        <v>10</v>
      </c>
      <c r="V17" s="125">
        <f>ROUND(U17*$E17,2)</f>
        <v>3.5</v>
      </c>
      <c r="W17" s="139">
        <f>IF(U17=0,0,LOOKUP(U17,施工単価!$D$8:$D$16,施工単価!$E$8:$E$16))</f>
        <v>556</v>
      </c>
      <c r="X17" s="111">
        <v>10</v>
      </c>
      <c r="Y17" s="125">
        <f>ROUND(X17*$E17,2)</f>
        <v>3.5</v>
      </c>
      <c r="Z17" s="139">
        <f>IF(X17=0,0,LOOKUP(X17,施工単価!$D$8:$D$16,施工単価!$E$8:$E$16))</f>
        <v>556</v>
      </c>
      <c r="AA17" s="111">
        <v>10</v>
      </c>
      <c r="AB17" s="125">
        <f>ROUND(AA17*$E17,2)</f>
        <v>3.5</v>
      </c>
      <c r="AC17" s="139">
        <f>IF(AA17=0,0,LOOKUP(AA17,施工単価!$D$8:$D$16,施工単価!$E$8:$E$16))</f>
        <v>556</v>
      </c>
      <c r="AD17" s="111">
        <v>10</v>
      </c>
      <c r="AE17" s="125">
        <f>ROUND(AD17*$E17,2)</f>
        <v>3.5</v>
      </c>
      <c r="AF17" s="139">
        <f>IF(AD17=0,0,LOOKUP(AD17,施工単価!$D$8:$D$16,施工単価!$E$8:$E$16))</f>
        <v>556</v>
      </c>
      <c r="AG17" s="111">
        <v>10</v>
      </c>
      <c r="AH17" s="125">
        <f>ROUND(AG17*$E17,2)</f>
        <v>3.5</v>
      </c>
      <c r="AI17" s="139">
        <f>IF(AG17=0,0,LOOKUP(AG17,施工単価!$D$8:$D$16,施工単価!$E$8:$E$16))</f>
        <v>556</v>
      </c>
      <c r="AJ17" s="111">
        <v>15</v>
      </c>
      <c r="AK17" s="125">
        <f>ROUND(AJ17*$E17,2)</f>
        <v>5.25</v>
      </c>
      <c r="AL17" s="139">
        <f>IF(AJ17=0,0,LOOKUP(AJ17,施工単価!$D$8:$D$16,施工単価!$E$8:$E$16))</f>
        <v>722</v>
      </c>
      <c r="AM17" s="111">
        <v>15</v>
      </c>
      <c r="AN17" s="125">
        <f>ROUND(AM17*$E17,2)</f>
        <v>5.25</v>
      </c>
      <c r="AO17" s="139">
        <f>IF(AM17=0,0,LOOKUP(AM17,施工単価!$D$8:$D$16,施工単価!$E$8:$E$16))</f>
        <v>722</v>
      </c>
      <c r="AP17" s="118">
        <v>15</v>
      </c>
      <c r="AQ17" s="132">
        <f>ROUND(AP17*$E17,2)</f>
        <v>5.25</v>
      </c>
      <c r="AR17" s="146">
        <f>IF(AP17=0,0,LOOKUP(AP17,施工単価!$D$8:$D$16,施工単価!$E$8:$E$16))</f>
        <v>722</v>
      </c>
      <c r="AS17" s="111">
        <v>15</v>
      </c>
      <c r="AT17" s="125">
        <f>ROUND(AS17*$E17,2)</f>
        <v>5.25</v>
      </c>
      <c r="AU17" s="139">
        <f>IF(AS17=0,0,LOOKUP(AS17,施工単価!$D$8:$D$16,施工単価!$E$8:$E$16))</f>
        <v>722</v>
      </c>
      <c r="AV17" s="111">
        <v>20</v>
      </c>
      <c r="AW17" s="125">
        <f>ROUND(AV17*$E17,2)</f>
        <v>7</v>
      </c>
      <c r="AX17" s="139" t="e">
        <f>IF(AV17=0,0,LOOKUP(AV17,施工単価!$D$8:$D$16,#REF!))</f>
        <v>#REF!</v>
      </c>
      <c r="AY17" s="155"/>
      <c r="AZ17" s="160"/>
      <c r="BA17" s="163"/>
      <c r="BB17" s="164"/>
      <c r="BC17" s="160"/>
      <c r="BD17" s="163"/>
      <c r="BE17" s="164"/>
      <c r="BF17" s="160"/>
      <c r="BG17" s="163"/>
      <c r="BH17" s="164"/>
      <c r="BI17" s="160"/>
      <c r="BJ17" s="163"/>
      <c r="BK17" s="164"/>
      <c r="BL17" s="160"/>
      <c r="BM17" s="163"/>
    </row>
    <row r="18" spans="1:65" ht="17.100000000000001" customHeight="1">
      <c r="A18" s="9"/>
      <c r="B18" s="12"/>
      <c r="C18" s="18" t="s">
        <v>2</v>
      </c>
      <c r="D18" s="28" t="s">
        <v>1</v>
      </c>
      <c r="E18" s="34">
        <v>0.25</v>
      </c>
      <c r="F18" s="112">
        <v>50</v>
      </c>
      <c r="G18" s="126">
        <f>ROUND(F18*$E18,2)</f>
        <v>12.5</v>
      </c>
      <c r="H18" s="140" t="e">
        <f>IF(F18=0,0,LOOKUP(F18,施工単価!$D$17:$D$40,#REF!))</f>
        <v>#REF!</v>
      </c>
      <c r="I18" s="112">
        <v>45</v>
      </c>
      <c r="J18" s="126">
        <f>ROUND(I18*$E18,2)</f>
        <v>11.25</v>
      </c>
      <c r="K18" s="140" t="e">
        <f>IF(I18=0,0,LOOKUP(I18,施工単価!$D$17:$D$40,#REF!))</f>
        <v>#REF!</v>
      </c>
      <c r="L18" s="112">
        <v>40</v>
      </c>
      <c r="M18" s="126">
        <f>ROUND(L18*$E18,2)</f>
        <v>10</v>
      </c>
      <c r="N18" s="140" t="e">
        <f>IF(L18=0,0,LOOKUP(L18,施工単価!$D$17:$D$40,#REF!))</f>
        <v>#REF!</v>
      </c>
      <c r="O18" s="112">
        <v>30</v>
      </c>
      <c r="P18" s="126">
        <f>ROUND(O18*$E18,2)</f>
        <v>7.5</v>
      </c>
      <c r="Q18" s="140" t="e">
        <f>IF(O18=0,0,LOOKUP(O18,施工単価!$D$17:$D$40,#REF!))</f>
        <v>#REF!</v>
      </c>
      <c r="R18" s="112">
        <v>35</v>
      </c>
      <c r="S18" s="126">
        <f>ROUND(R18*$E18,2)</f>
        <v>8.75</v>
      </c>
      <c r="T18" s="140" t="e">
        <f>IF(R18=0,0,LOOKUP(R18,施工単価!$D$17:$D$40,#REF!))</f>
        <v>#REF!</v>
      </c>
      <c r="U18" s="112">
        <v>30</v>
      </c>
      <c r="V18" s="126">
        <f>ROUND(U18*$E18,2)</f>
        <v>7.5</v>
      </c>
      <c r="W18" s="140" t="e">
        <f>IF(U18=0,0,LOOKUP(U18,施工単価!$D$17:$D$40,#REF!))</f>
        <v>#REF!</v>
      </c>
      <c r="X18" s="112">
        <v>25</v>
      </c>
      <c r="Y18" s="126">
        <f>ROUND(X18*$E18,2)</f>
        <v>6.25</v>
      </c>
      <c r="Z18" s="140" t="e">
        <f>IF(X18=0,0,LOOKUP(X18,施工単価!$D$17:$D$40,#REF!))</f>
        <v>#REF!</v>
      </c>
      <c r="AA18" s="112">
        <v>20</v>
      </c>
      <c r="AB18" s="126">
        <f>ROUND(AA18*$E18,2)</f>
        <v>5</v>
      </c>
      <c r="AC18" s="140" t="e">
        <f>IF(AA18=0,0,LOOKUP(AA18,施工単価!$D$17:$D$40,#REF!))</f>
        <v>#REF!</v>
      </c>
      <c r="AD18" s="112">
        <v>15</v>
      </c>
      <c r="AE18" s="126">
        <f>ROUND(AD18*$E18,2)</f>
        <v>3.75</v>
      </c>
      <c r="AF18" s="140" t="e">
        <f>IF(AD18=0,0,LOOKUP(AD18,施工単価!$D$17:$D$40,#REF!))</f>
        <v>#REF!</v>
      </c>
      <c r="AG18" s="112">
        <v>10</v>
      </c>
      <c r="AH18" s="126">
        <f>ROUND(AG18*$E18,2)</f>
        <v>2.5</v>
      </c>
      <c r="AI18" s="140" t="e">
        <f>IF(AG18=0,0,LOOKUP(AG18,施工単価!$D$17:$D$40,#REF!))</f>
        <v>#REF!</v>
      </c>
      <c r="AJ18" s="112">
        <v>30</v>
      </c>
      <c r="AK18" s="126">
        <f>ROUND(AJ18*$E18,2)</f>
        <v>7.5</v>
      </c>
      <c r="AL18" s="140" t="e">
        <f>IF(AJ18=0,0,LOOKUP(AJ18,施工単価!$D$17:$D$40,#REF!))</f>
        <v>#REF!</v>
      </c>
      <c r="AM18" s="112">
        <v>25</v>
      </c>
      <c r="AN18" s="126">
        <f>ROUND(AM18*$E18,2)</f>
        <v>6.25</v>
      </c>
      <c r="AO18" s="140" t="e">
        <f>IF(AM18=0,0,LOOKUP(AM18,施工単価!$D$17:$D$40,#REF!))</f>
        <v>#REF!</v>
      </c>
      <c r="AP18" s="119">
        <v>20</v>
      </c>
      <c r="AQ18" s="133">
        <f>ROUND(AP18*$E18,2)</f>
        <v>5</v>
      </c>
      <c r="AR18" s="147" t="e">
        <f>IF(AP18=0,0,LOOKUP(AP18,施工単価!$D$17:$D$40,#REF!))</f>
        <v>#REF!</v>
      </c>
      <c r="AS18" s="112">
        <v>15</v>
      </c>
      <c r="AT18" s="126">
        <f>ROUND(AS18*$E18,2)</f>
        <v>3.75</v>
      </c>
      <c r="AU18" s="140" t="e">
        <f>IF(AS18=0,0,LOOKUP(AS18,施工単価!$D$17:$D$40,#REF!))</f>
        <v>#REF!</v>
      </c>
      <c r="AV18" s="112">
        <v>20</v>
      </c>
      <c r="AW18" s="126">
        <f>ROUND(AV18*$E18,2)</f>
        <v>5</v>
      </c>
      <c r="AX18" s="140" t="e">
        <f>IF(AV18=0,0,LOOKUP(AV18,施工単価!$D$17:$D$29,#REF!))</f>
        <v>#REF!</v>
      </c>
      <c r="AY18" s="155"/>
      <c r="AZ18" s="160"/>
      <c r="BA18" s="163"/>
      <c r="BB18" s="164"/>
      <c r="BC18" s="160"/>
      <c r="BD18" s="163"/>
      <c r="BE18" s="164"/>
      <c r="BF18" s="160"/>
      <c r="BG18" s="163"/>
      <c r="BH18" s="164"/>
      <c r="BI18" s="160"/>
      <c r="BK18" s="164"/>
      <c r="BL18" s="160"/>
      <c r="BM18" s="163"/>
    </row>
    <row r="19" spans="1:65" ht="17.100000000000001" customHeight="1">
      <c r="A19" s="9"/>
      <c r="B19" s="12"/>
      <c r="C19" s="19"/>
      <c r="D19" s="29" t="s">
        <v>6</v>
      </c>
      <c r="E19" s="35">
        <v>0.2</v>
      </c>
      <c r="F19" s="113">
        <v>0</v>
      </c>
      <c r="G19" s="127">
        <f>ROUND(F19*$E19,2)</f>
        <v>0</v>
      </c>
      <c r="H19" s="141">
        <f>IF(F19=0,0,LOOKUP(F19,施工単価!$D$41:$D$64,#REF!))</f>
        <v>0</v>
      </c>
      <c r="I19" s="113">
        <v>0</v>
      </c>
      <c r="J19" s="127">
        <f>ROUND(I19*$E19,2)</f>
        <v>0</v>
      </c>
      <c r="K19" s="141">
        <f>IF(I19=0,0,LOOKUP(I19,施工単価!$D$41:$D$64,#REF!))</f>
        <v>0</v>
      </c>
      <c r="L19" s="113">
        <v>0</v>
      </c>
      <c r="M19" s="127">
        <f>ROUND(L19*$E19,2)</f>
        <v>0</v>
      </c>
      <c r="N19" s="141">
        <f>IF(L19=0,0,LOOKUP(L19,施工単価!$D$41:$D$64,#REF!))</f>
        <v>0</v>
      </c>
      <c r="O19" s="113">
        <v>0</v>
      </c>
      <c r="P19" s="127">
        <f>ROUND(O19*$E19,2)</f>
        <v>0</v>
      </c>
      <c r="Q19" s="141">
        <f>IF(O19=0,0,LOOKUP(O19,施工単価!$D$41:$D$64,#REF!))</f>
        <v>0</v>
      </c>
      <c r="R19" s="113">
        <v>20</v>
      </c>
      <c r="S19" s="127">
        <f>ROUND(R19*$E19,2)</f>
        <v>4</v>
      </c>
      <c r="T19" s="141" t="e">
        <f>IF(R19=0,0,LOOKUP(R19,施工単価!$D$41:$D$64,#REF!))</f>
        <v>#REF!</v>
      </c>
      <c r="U19" s="113">
        <v>25</v>
      </c>
      <c r="V19" s="127">
        <f>ROUND(U19*$E19,2)</f>
        <v>5</v>
      </c>
      <c r="W19" s="141" t="e">
        <f>IF(U19=0,0,LOOKUP(U19,施工単価!$D$41:$D$64,#REF!))</f>
        <v>#REF!</v>
      </c>
      <c r="X19" s="113">
        <v>35</v>
      </c>
      <c r="Y19" s="127">
        <f>ROUND(X19*$E19,2)</f>
        <v>7</v>
      </c>
      <c r="Z19" s="141" t="e">
        <f>IF(X19=0,0,LOOKUP(X19,施工単価!$D$41:$D$64,#REF!))</f>
        <v>#REF!</v>
      </c>
      <c r="AA19" s="113">
        <v>40</v>
      </c>
      <c r="AB19" s="127">
        <f>ROUND(AA19*$E19,2)</f>
        <v>8</v>
      </c>
      <c r="AC19" s="141" t="e">
        <f>IF(AA19=0,0,LOOKUP(AA19,施工単価!$D$41:$D$64,#REF!))</f>
        <v>#REF!</v>
      </c>
      <c r="AD19" s="113">
        <v>45</v>
      </c>
      <c r="AE19" s="127">
        <f>ROUND(AD19*$E19,2)</f>
        <v>9</v>
      </c>
      <c r="AF19" s="141" t="e">
        <f>IF(AD19=0,0,LOOKUP(AD19,施工単価!$D$41:$D$64,#REF!))</f>
        <v>#REF!</v>
      </c>
      <c r="AG19" s="113">
        <v>50</v>
      </c>
      <c r="AH19" s="127">
        <f>ROUND(AG19*$E19,2)</f>
        <v>10</v>
      </c>
      <c r="AI19" s="141" t="e">
        <f>IF(AG19=0,0,LOOKUP(AG19,施工単価!$D$41:$D$64,#REF!))</f>
        <v>#REF!</v>
      </c>
      <c r="AJ19" s="113">
        <v>20</v>
      </c>
      <c r="AK19" s="127">
        <f>ROUND(AJ19*$E19,2)</f>
        <v>4</v>
      </c>
      <c r="AL19" s="141" t="e">
        <f>IF(AJ19=0,0,LOOKUP(AJ19,施工単価!$D$41:$D$64,#REF!))</f>
        <v>#REF!</v>
      </c>
      <c r="AM19" s="113">
        <v>25</v>
      </c>
      <c r="AN19" s="127">
        <f>ROUND(AM19*$E19,2)</f>
        <v>5</v>
      </c>
      <c r="AO19" s="141" t="e">
        <f>IF(AM19=0,0,LOOKUP(AM19,施工単価!$D$41:$D$64,#REF!))</f>
        <v>#REF!</v>
      </c>
      <c r="AP19" s="120">
        <v>30</v>
      </c>
      <c r="AQ19" s="134">
        <f>ROUND(AP19*$E19,2)</f>
        <v>6</v>
      </c>
      <c r="AR19" s="148" t="e">
        <f>IF(AP19=0,0,LOOKUP(AP19,施工単価!$D$41:$D$64,#REF!))</f>
        <v>#REF!</v>
      </c>
      <c r="AS19" s="113">
        <v>35</v>
      </c>
      <c r="AT19" s="127">
        <f>ROUND(AS19*$E19,2)</f>
        <v>7</v>
      </c>
      <c r="AU19" s="141" t="e">
        <f>IF(AS19=0,0,LOOKUP(AS19,施工単価!$D$41:$D$64,#REF!))</f>
        <v>#REF!</v>
      </c>
      <c r="AV19" s="113">
        <v>20</v>
      </c>
      <c r="AW19" s="127">
        <f>ROUND(AV19*$E19,2)</f>
        <v>4</v>
      </c>
      <c r="AX19" s="141" t="e">
        <f>IF(AV19=0,0,LOOKUP(AV19,施工単価!$D$44:$D$53,#REF!))</f>
        <v>#REF!</v>
      </c>
      <c r="AY19" s="155"/>
      <c r="AZ19" s="160"/>
      <c r="BA19" s="163"/>
      <c r="BB19" s="164"/>
      <c r="BC19" s="160"/>
      <c r="BD19" s="163"/>
      <c r="BE19" s="164"/>
      <c r="BF19" s="160"/>
      <c r="BG19" s="163"/>
      <c r="BH19" s="164"/>
      <c r="BI19" s="160"/>
      <c r="BJ19" s="163"/>
      <c r="BK19" s="164"/>
      <c r="BL19" s="160"/>
      <c r="BM19" s="163"/>
    </row>
    <row r="20" spans="1:65" ht="17.100000000000001" customHeight="1">
      <c r="A20" s="9"/>
      <c r="B20" s="12"/>
      <c r="C20" s="20" t="s">
        <v>21</v>
      </c>
      <c r="D20" s="30" t="s">
        <v>17</v>
      </c>
      <c r="E20" s="36">
        <f>+施工単価!$E$65</f>
        <v>964</v>
      </c>
      <c r="F20" s="114">
        <f>+F21/100</f>
        <v>0.7</v>
      </c>
      <c r="G20" s="59" t="str">
        <f>IF(G21&lt;$B21,"NG","")</f>
        <v/>
      </c>
      <c r="H20" s="142">
        <f>ROUND($E20*F20,0)</f>
        <v>675</v>
      </c>
      <c r="I20" s="114">
        <f>+I21/100</f>
        <v>0.7</v>
      </c>
      <c r="J20" s="91" t="str">
        <f>IF(J21&lt;$B21,"NG","")</f>
        <v/>
      </c>
      <c r="K20" s="152">
        <f>ROUND($E20*I20,0)</f>
        <v>675</v>
      </c>
      <c r="L20" s="114">
        <f>+L21/100</f>
        <v>0.7</v>
      </c>
      <c r="M20" s="91" t="str">
        <f>IF(M21&lt;$B21,"NG","")</f>
        <v/>
      </c>
      <c r="N20" s="152">
        <f>ROUND($E20*L20,0)</f>
        <v>675</v>
      </c>
      <c r="O20" s="114">
        <f>+O21/100</f>
        <v>0.65</v>
      </c>
      <c r="P20" s="91" t="str">
        <f>IF(P21&lt;$B21,"NG","")</f>
        <v/>
      </c>
      <c r="Q20" s="152">
        <f>ROUND($E20*O20,0)</f>
        <v>627</v>
      </c>
      <c r="R20" s="114">
        <f>+R21/100</f>
        <v>0.75</v>
      </c>
      <c r="S20" s="91" t="str">
        <f>IF(S21&lt;$B21,"NG","")</f>
        <v/>
      </c>
      <c r="T20" s="152">
        <f>ROUND($E20*R20,0)</f>
        <v>723</v>
      </c>
      <c r="U20" s="114">
        <f>+U21/100</f>
        <v>0.75</v>
      </c>
      <c r="V20" s="91" t="str">
        <f>IF(V21&lt;$B21,"NG","")</f>
        <v/>
      </c>
      <c r="W20" s="152">
        <f>ROUND($E20*U20,0)</f>
        <v>723</v>
      </c>
      <c r="X20" s="114">
        <f>+X21/100</f>
        <v>0.8</v>
      </c>
      <c r="Y20" s="91" t="str">
        <f>IF(Y21&lt;$B21,"NG","")</f>
        <v/>
      </c>
      <c r="Z20" s="152">
        <f>ROUND($E20*X20,0)</f>
        <v>771</v>
      </c>
      <c r="AA20" s="114">
        <f>+AA21/100</f>
        <v>0.8</v>
      </c>
      <c r="AB20" s="91" t="str">
        <f>IF(AB21&lt;$B21,"NG","")</f>
        <v/>
      </c>
      <c r="AC20" s="152">
        <f>ROUND($E20*AA20,0)</f>
        <v>771</v>
      </c>
      <c r="AD20" s="114">
        <f>+AD21/100</f>
        <v>0.8</v>
      </c>
      <c r="AE20" s="91" t="str">
        <f>IF(AE21&lt;$B21,"NG","")</f>
        <v/>
      </c>
      <c r="AF20" s="152">
        <f>ROUND($E20*AD20,0)</f>
        <v>771</v>
      </c>
      <c r="AG20" s="114">
        <f>+AG21/100</f>
        <v>0.8</v>
      </c>
      <c r="AH20" s="91" t="str">
        <f>IF(AH21&lt;$B21,"NG","")</f>
        <v/>
      </c>
      <c r="AI20" s="152">
        <f>ROUND($E20*AG20,0)</f>
        <v>771</v>
      </c>
      <c r="AJ20" s="114">
        <f>+AJ21/100</f>
        <v>0.75</v>
      </c>
      <c r="AK20" s="91" t="str">
        <f>IF(AK21&lt;$B21,"NG","")</f>
        <v/>
      </c>
      <c r="AL20" s="152">
        <f>ROUND($E20*AJ20,0)</f>
        <v>723</v>
      </c>
      <c r="AM20" s="114">
        <f>+AM21/100</f>
        <v>0.75</v>
      </c>
      <c r="AN20" s="91" t="str">
        <f>IF(AN21&lt;$B21,"NG","")</f>
        <v/>
      </c>
      <c r="AO20" s="152">
        <f>ROUND($E20*AM20,0)</f>
        <v>723</v>
      </c>
      <c r="AP20" s="121">
        <f>+AP21/100</f>
        <v>0.75</v>
      </c>
      <c r="AQ20" s="92" t="str">
        <f>IF(AQ21&lt;$B21,"NG","")</f>
        <v/>
      </c>
      <c r="AR20" s="153">
        <f>ROUND($E20*AP20,0)</f>
        <v>723</v>
      </c>
      <c r="AS20" s="114">
        <f>+AS21/100</f>
        <v>0.75</v>
      </c>
      <c r="AT20" s="91" t="str">
        <f>IF(AT21&lt;$B21,"NG","")</f>
        <v/>
      </c>
      <c r="AU20" s="152">
        <f>ROUND($E20*AS20,0)</f>
        <v>723</v>
      </c>
      <c r="AV20" s="114">
        <f>+AV21/100</f>
        <v>0.7</v>
      </c>
      <c r="AW20" s="91" t="str">
        <f>IF(AW21&lt;$B21,"NG","")</f>
        <v/>
      </c>
      <c r="AX20" s="152">
        <f>ROUND($E20*AV20,0)</f>
        <v>675</v>
      </c>
      <c r="AY20" s="156"/>
      <c r="AZ20" s="160"/>
      <c r="BA20" s="163"/>
      <c r="BB20" s="165"/>
      <c r="BC20" s="160"/>
      <c r="BD20" s="163"/>
      <c r="BE20" s="165"/>
      <c r="BF20" s="160"/>
      <c r="BG20" s="163"/>
      <c r="BH20" s="165"/>
      <c r="BI20" s="160"/>
      <c r="BJ20" s="163"/>
      <c r="BK20" s="165"/>
      <c r="BL20" s="160"/>
      <c r="BM20" s="163"/>
    </row>
    <row r="21" spans="1:65" ht="17.100000000000001" customHeight="1">
      <c r="A21" s="9"/>
      <c r="B21" s="170">
        <f>ROUNDUP(3.84*A$4^0.16/(A15^0.3),1)</f>
        <v>25.9</v>
      </c>
      <c r="C21" s="21" t="s">
        <v>8</v>
      </c>
      <c r="D21" s="31"/>
      <c r="E21" s="37"/>
      <c r="F21" s="115">
        <f>SUM(F15:F19)</f>
        <v>70</v>
      </c>
      <c r="G21" s="129">
        <f>SUM(G15:G19)</f>
        <v>26</v>
      </c>
      <c r="H21" s="143" t="e">
        <f>SUM(H15:H20)</f>
        <v>#REF!</v>
      </c>
      <c r="I21" s="115">
        <f>SUM(I15:I19)</f>
        <v>70</v>
      </c>
      <c r="J21" s="129">
        <f>SUM(J15:J19)</f>
        <v>26.5</v>
      </c>
      <c r="K21" s="115" t="e">
        <f>SUM(K15:K20)</f>
        <v>#REF!</v>
      </c>
      <c r="L21" s="115">
        <f>SUM(L15:L19)</f>
        <v>70</v>
      </c>
      <c r="M21" s="129">
        <f>SUM(M15:M19)</f>
        <v>27</v>
      </c>
      <c r="N21" s="115" t="e">
        <f>SUM(N15:N20)</f>
        <v>#REF!</v>
      </c>
      <c r="O21" s="115">
        <f>SUM(O15:O19)</f>
        <v>65</v>
      </c>
      <c r="P21" s="129">
        <f>SUM(P15:P19)</f>
        <v>26.25</v>
      </c>
      <c r="Q21" s="115" t="e">
        <f>SUM(Q15:Q20)</f>
        <v>#REF!</v>
      </c>
      <c r="R21" s="115">
        <f>SUM(R15:R19)</f>
        <v>75</v>
      </c>
      <c r="S21" s="129">
        <f>SUM(S15:S19)</f>
        <v>26.25</v>
      </c>
      <c r="T21" s="115" t="e">
        <f>SUM(T15:T20)</f>
        <v>#REF!</v>
      </c>
      <c r="U21" s="115">
        <f>SUM(U15:U19)</f>
        <v>75</v>
      </c>
      <c r="V21" s="129">
        <f>SUM(V15:V19)</f>
        <v>26</v>
      </c>
      <c r="W21" s="115" t="e">
        <f>SUM(W15:W20)</f>
        <v>#REF!</v>
      </c>
      <c r="X21" s="115">
        <f>SUM(X15:X19)</f>
        <v>80</v>
      </c>
      <c r="Y21" s="129">
        <f>SUM(Y15:Y19)</f>
        <v>26.75</v>
      </c>
      <c r="Z21" s="115" t="e">
        <f>SUM(Z15:Z20)</f>
        <v>#REF!</v>
      </c>
      <c r="AA21" s="115">
        <f>SUM(AA15:AA19)</f>
        <v>80</v>
      </c>
      <c r="AB21" s="129">
        <f>SUM(AB15:AB19)</f>
        <v>26.5</v>
      </c>
      <c r="AC21" s="115" t="e">
        <f>SUM(AC15:AC20)</f>
        <v>#REF!</v>
      </c>
      <c r="AD21" s="115">
        <f>SUM(AD15:AD19)</f>
        <v>80</v>
      </c>
      <c r="AE21" s="129">
        <f>SUM(AE15:AE19)</f>
        <v>26.25</v>
      </c>
      <c r="AF21" s="115" t="e">
        <f>SUM(AF15:AF20)</f>
        <v>#REF!</v>
      </c>
      <c r="AG21" s="115">
        <f>SUM(AG15:AG19)</f>
        <v>80</v>
      </c>
      <c r="AH21" s="129">
        <f>SUM(AH15:AH19)</f>
        <v>26</v>
      </c>
      <c r="AI21" s="115" t="e">
        <f>SUM(AI15:AI20)</f>
        <v>#REF!</v>
      </c>
      <c r="AJ21" s="115">
        <f>SUM(AJ15:AJ19)</f>
        <v>75</v>
      </c>
      <c r="AK21" s="129">
        <f>SUM(AK15:AK19)</f>
        <v>26.75</v>
      </c>
      <c r="AL21" s="115" t="e">
        <f>SUM(AL15:AL20)</f>
        <v>#REF!</v>
      </c>
      <c r="AM21" s="115">
        <f>SUM(AM15:AM19)</f>
        <v>75</v>
      </c>
      <c r="AN21" s="129">
        <f>SUM(AN15:AN19)</f>
        <v>26.5</v>
      </c>
      <c r="AO21" s="115" t="e">
        <f>SUM(AO15:AO20)</f>
        <v>#REF!</v>
      </c>
      <c r="AP21" s="122">
        <f>SUM(AP15:AP19)</f>
        <v>75</v>
      </c>
      <c r="AQ21" s="136">
        <f>SUM(AQ15:AQ19)</f>
        <v>26.25</v>
      </c>
      <c r="AR21" s="122" t="e">
        <f>SUM(AR15:AR20)</f>
        <v>#REF!</v>
      </c>
      <c r="AS21" s="115">
        <f>SUM(AS15:AS19)</f>
        <v>75</v>
      </c>
      <c r="AT21" s="129">
        <f>SUM(AT15:AT19)</f>
        <v>26</v>
      </c>
      <c r="AU21" s="115" t="e">
        <f>SUM(AU15:AU20)</f>
        <v>#REF!</v>
      </c>
      <c r="AV21" s="115">
        <f>SUM(AV15:AV19)</f>
        <v>70</v>
      </c>
      <c r="AW21" s="129">
        <f>SUM(AW15:AW19)</f>
        <v>26</v>
      </c>
      <c r="AX21" s="115" t="e">
        <f>SUM(AX15:AX20)</f>
        <v>#REF!</v>
      </c>
      <c r="AY21" s="157"/>
      <c r="AZ21" s="160"/>
      <c r="BA21" s="163"/>
      <c r="BB21" s="163"/>
      <c r="BC21" s="160"/>
      <c r="BD21" s="163"/>
      <c r="BE21" s="163"/>
      <c r="BF21" s="160"/>
      <c r="BG21" s="163"/>
      <c r="BH21" s="163"/>
      <c r="BI21" s="160"/>
      <c r="BJ21" s="163"/>
      <c r="BK21" s="163"/>
      <c r="BL21" s="160"/>
      <c r="BM21" s="163"/>
    </row>
    <row r="22" spans="1:65" ht="17.100000000000001" customHeight="1">
      <c r="A22" s="9"/>
      <c r="B22" s="14"/>
      <c r="C22" s="21" t="s">
        <v>25</v>
      </c>
      <c r="D22" s="31"/>
      <c r="E22" s="37"/>
      <c r="F22" s="116" t="e">
        <f>IF(H21=MIN($H21,$K21,$N21,$Q21,$T21,$W21,$Z21,$AC21,$AF21,$AI21,$AL21,$AO21,$AR21,$AU21,$AX21),"○","")</f>
        <v>#REF!</v>
      </c>
      <c r="G22" s="130"/>
      <c r="H22" s="144"/>
      <c r="I22" s="116" t="e">
        <f>IF(K21=MIN($H21,$K21,$N21,$Q21,$T21,$W21,$Z21,$AC21,$AF21,$AI21,$AL21,$AO21,$AR21,$AU21,$AX21),"○","")</f>
        <v>#REF!</v>
      </c>
      <c r="J22" s="130"/>
      <c r="K22" s="144"/>
      <c r="L22" s="116" t="e">
        <f>IF(N21=MIN($H21,$K21,$N21,$Q21,$T21,$W21,$Z21,$AC21,$AF21,$AI21,$AL21,$AO21,$AR21,$AU21,$AX21),"○","")</f>
        <v>#REF!</v>
      </c>
      <c r="M22" s="130"/>
      <c r="N22" s="144"/>
      <c r="O22" s="116" t="e">
        <f>IF(Q21=MIN($H21,$K21,$N21,$Q21,$T21,$W21,$Z21,$AC21,$AF21,$AI21,$AL21,$AO21,$AR21,$AU21,$AX21),"○","")</f>
        <v>#REF!</v>
      </c>
      <c r="P22" s="130"/>
      <c r="Q22" s="144"/>
      <c r="R22" s="116" t="e">
        <f>IF(T21=MIN($H21,$K21,$N21,$Q21,$T21,$W21,$Z21,$AC21,$AF21,$AI21,$AL21,$AO21,$AR21,$AU21,$AX21),"○","")</f>
        <v>#REF!</v>
      </c>
      <c r="S22" s="130"/>
      <c r="T22" s="144"/>
      <c r="U22" s="116" t="e">
        <f>IF(W21=MIN($H21,$K21,$N21,$Q21,$T21,$W21,$Z21,$AC21,$AF21,$AI21,$AL21,$AO21,$AR21,$AU21,$AX21),"○","")</f>
        <v>#REF!</v>
      </c>
      <c r="V22" s="130"/>
      <c r="W22" s="144"/>
      <c r="X22" s="116" t="e">
        <f>IF(Z21=MIN($H21,$K21,$N21,$Q21,$T21,$W21,$Z21,$AC21,$AF21,$AI21,$AL21,$AO21,$AR21,$AU21,$AX21),"○","")</f>
        <v>#REF!</v>
      </c>
      <c r="Y22" s="130"/>
      <c r="Z22" s="144"/>
      <c r="AA22" s="116" t="e">
        <f>IF(AC21=MIN($H21,$K21,$N21,$Q21,$T21,$W21,$Z21,$AC21,$AF21,$AI21,$AL21,$AO21,$AR21,$AU21,$AX21),"○","")</f>
        <v>#REF!</v>
      </c>
      <c r="AB22" s="130"/>
      <c r="AC22" s="144"/>
      <c r="AD22" s="116" t="e">
        <f>IF(AF21=MIN($H21,$K21,$N21,$Q21,$T21,$W21,$Z21,$AC21,$AF21,$AI21,$AL21,$AO21,$AR21,$AU21,$AX21),"○","")</f>
        <v>#REF!</v>
      </c>
      <c r="AE22" s="130"/>
      <c r="AF22" s="144"/>
      <c r="AG22" s="116" t="e">
        <f>IF(AI21=MIN($H21,$K21,$N21,$Q21,$T21,$W21,$Z21,$AC21,$AF21,$AI21,$AL21,$AO21,$AR21,$AU21,$AX21),"○","")</f>
        <v>#REF!</v>
      </c>
      <c r="AH22" s="130"/>
      <c r="AI22" s="144"/>
      <c r="AJ22" s="116" t="e">
        <f>IF(AL21=MIN($H21,$K21,$N21,$Q21,$T21,$W21,$Z21,$AC21,$AF21,$AI21,$AL21,$AO21,$AR21,$AU21,$AX21),"○","")</f>
        <v>#REF!</v>
      </c>
      <c r="AK22" s="130"/>
      <c r="AL22" s="144"/>
      <c r="AM22" s="116" t="e">
        <f>IF(AO21=MIN($H21,$K21,$N21,$Q21,$T21,$W21,$Z21,$AC21,$AF21,$AI21,$AL21,$AO21,$AR21,$AU21,$AX21),"○","")</f>
        <v>#REF!</v>
      </c>
      <c r="AN22" s="130"/>
      <c r="AO22" s="144"/>
      <c r="AP22" s="123" t="e">
        <f>IF(AR21=MIN($H21,$K21,$N21,$Q21,$T21,$W21,$Z21,$AC21,$AF21,$AI21,$AL21,$AO21,$AR21,$AU21,$AX21),"○","")</f>
        <v>#REF!</v>
      </c>
      <c r="AQ22" s="137"/>
      <c r="AR22" s="151"/>
      <c r="AS22" s="116" t="e">
        <f>IF(AU21=MIN($H21,$K21,$N21,$Q21,$T21,$W21,$Z21,$AC21,$AF21,$AI21,$AL21,$AO21,$AR21,$AU21,$AX21),"○","")</f>
        <v>#REF!</v>
      </c>
      <c r="AT22" s="130"/>
      <c r="AU22" s="144"/>
      <c r="AV22" s="116" t="e">
        <f>IF(AX21=MIN($H21,$K21,$N21,$Q21,$T21,$W21,$Z21,$AC21,$AF21,$AI21,$AL21,$AO21,$AR21,$AU21,$AX21),"○","")</f>
        <v>#REF!</v>
      </c>
      <c r="AW22" s="130"/>
      <c r="AX22" s="144"/>
      <c r="AY22" s="158"/>
      <c r="AZ22" s="161"/>
      <c r="BA22" s="161"/>
      <c r="BB22" s="161"/>
      <c r="BC22" s="161"/>
      <c r="BD22" s="161"/>
      <c r="BE22" s="161"/>
      <c r="BF22" s="161"/>
      <c r="BG22" s="161"/>
      <c r="BH22" s="161"/>
      <c r="BI22" s="161"/>
      <c r="BJ22" s="161"/>
      <c r="BK22" s="161"/>
      <c r="BL22" s="161"/>
      <c r="BM22" s="161"/>
    </row>
    <row r="23" spans="1:65" ht="17.100000000000001" customHeight="1">
      <c r="A23" s="9">
        <v>6</v>
      </c>
      <c r="B23" s="11"/>
      <c r="C23" s="16" t="s">
        <v>4</v>
      </c>
      <c r="D23" s="26" t="s">
        <v>7</v>
      </c>
      <c r="E23" s="32">
        <v>1</v>
      </c>
      <c r="F23" s="110">
        <v>5</v>
      </c>
      <c r="G23" s="124">
        <f>ROUND(F23*$E23,2)</f>
        <v>5</v>
      </c>
      <c r="H23" s="138">
        <f>+施工単価!$E$6</f>
        <v>1631</v>
      </c>
      <c r="I23" s="110">
        <v>5</v>
      </c>
      <c r="J23" s="124">
        <f>ROUND(I23*$E23,2)</f>
        <v>5</v>
      </c>
      <c r="K23" s="138">
        <f>+施工単価!$E$6</f>
        <v>1631</v>
      </c>
      <c r="L23" s="110">
        <v>5</v>
      </c>
      <c r="M23" s="124">
        <f>ROUND(L23*$E23,2)</f>
        <v>5</v>
      </c>
      <c r="N23" s="138">
        <f>+施工単価!$E$6</f>
        <v>1631</v>
      </c>
      <c r="O23" s="110">
        <v>5</v>
      </c>
      <c r="P23" s="124">
        <f>ROUND(O23*$E23,2)</f>
        <v>5</v>
      </c>
      <c r="Q23" s="138">
        <f>+施工単価!$E$6</f>
        <v>1631</v>
      </c>
      <c r="R23" s="110">
        <v>5</v>
      </c>
      <c r="S23" s="124">
        <f>ROUND(R23*$E23,2)</f>
        <v>5</v>
      </c>
      <c r="T23" s="138">
        <f>+施工単価!$E$6</f>
        <v>1631</v>
      </c>
      <c r="U23" s="110">
        <v>5</v>
      </c>
      <c r="V23" s="124">
        <f>ROUND(U23*$E23,2)</f>
        <v>5</v>
      </c>
      <c r="W23" s="138">
        <f>+施工単価!$E$6</f>
        <v>1631</v>
      </c>
      <c r="X23" s="110">
        <v>5</v>
      </c>
      <c r="Y23" s="124">
        <f>ROUND(X23*$E23,2)</f>
        <v>5</v>
      </c>
      <c r="Z23" s="138">
        <f>+施工単価!$E$6</f>
        <v>1631</v>
      </c>
      <c r="AA23" s="117">
        <v>5</v>
      </c>
      <c r="AB23" s="131">
        <f>ROUND(AA23*$E23,2)</f>
        <v>5</v>
      </c>
      <c r="AC23" s="145">
        <f>+施工単価!$E$6</f>
        <v>1631</v>
      </c>
      <c r="AD23" s="154"/>
      <c r="AE23" s="159"/>
      <c r="AF23" s="180"/>
      <c r="AG23" s="166"/>
      <c r="AH23" s="159"/>
      <c r="AI23" s="180"/>
      <c r="AJ23" s="166"/>
      <c r="AK23" s="159"/>
      <c r="AL23" s="180"/>
      <c r="AM23" s="166"/>
      <c r="AN23" s="159"/>
      <c r="AO23" s="180"/>
      <c r="AP23" s="166"/>
      <c r="AQ23" s="159"/>
      <c r="AR23" s="180"/>
      <c r="AS23" s="166"/>
      <c r="AT23" s="159"/>
      <c r="AU23" s="180"/>
      <c r="AV23" s="166"/>
      <c r="AW23" s="159"/>
      <c r="AX23" s="180"/>
      <c r="AY23" s="164"/>
      <c r="AZ23" s="160"/>
      <c r="BA23" s="181"/>
      <c r="BB23" s="164"/>
      <c r="BC23" s="160"/>
      <c r="BD23" s="181"/>
      <c r="BE23" s="164"/>
      <c r="BF23" s="160"/>
      <c r="BG23" s="181"/>
      <c r="BH23" s="164"/>
      <c r="BI23" s="160"/>
      <c r="BJ23" s="181"/>
      <c r="BK23" s="164"/>
      <c r="BL23" s="160"/>
      <c r="BM23" s="181"/>
    </row>
    <row r="24" spans="1:65" ht="17.100000000000001" customHeight="1">
      <c r="A24" s="9"/>
      <c r="B24" s="12"/>
      <c r="C24" s="17" t="s">
        <v>16</v>
      </c>
      <c r="D24" s="27" t="s">
        <v>35</v>
      </c>
      <c r="E24" s="33">
        <v>1</v>
      </c>
      <c r="F24" s="111">
        <v>5</v>
      </c>
      <c r="G24" s="125">
        <f>ROUND(F24*$E24,2)</f>
        <v>5</v>
      </c>
      <c r="H24" s="139">
        <f>+施工単価!$E$7</f>
        <v>1676</v>
      </c>
      <c r="I24" s="111">
        <v>5</v>
      </c>
      <c r="J24" s="125">
        <f>ROUND(I24*$E24,2)</f>
        <v>5</v>
      </c>
      <c r="K24" s="139">
        <f>+施工単価!$E$7</f>
        <v>1676</v>
      </c>
      <c r="L24" s="111">
        <v>5</v>
      </c>
      <c r="M24" s="125">
        <f>ROUND(L24*$E24,2)</f>
        <v>5</v>
      </c>
      <c r="N24" s="139">
        <f>+施工単価!$E$7</f>
        <v>1676</v>
      </c>
      <c r="O24" s="111">
        <v>5</v>
      </c>
      <c r="P24" s="125">
        <f>ROUND(O24*$E24,2)</f>
        <v>5</v>
      </c>
      <c r="Q24" s="139">
        <f>+施工単価!$E$7</f>
        <v>1676</v>
      </c>
      <c r="R24" s="111">
        <v>5</v>
      </c>
      <c r="S24" s="125">
        <f>ROUND(R24*$E24,2)</f>
        <v>5</v>
      </c>
      <c r="T24" s="139">
        <f>+施工単価!$E$7</f>
        <v>1676</v>
      </c>
      <c r="U24" s="111">
        <v>5</v>
      </c>
      <c r="V24" s="125">
        <f>ROUND(U24*$E24,2)</f>
        <v>5</v>
      </c>
      <c r="W24" s="139">
        <f>+施工単価!$E$7</f>
        <v>1676</v>
      </c>
      <c r="X24" s="111">
        <v>5</v>
      </c>
      <c r="Y24" s="125">
        <f>ROUND(X24*$E24,2)</f>
        <v>5</v>
      </c>
      <c r="Z24" s="139">
        <f>+施工単価!$E$7</f>
        <v>1676</v>
      </c>
      <c r="AA24" s="118">
        <v>5</v>
      </c>
      <c r="AB24" s="132">
        <f>ROUND(AA24*$E24,2)</f>
        <v>5</v>
      </c>
      <c r="AC24" s="146">
        <f>+施工単価!$E$7</f>
        <v>1676</v>
      </c>
      <c r="AD24" s="155"/>
      <c r="AE24" s="160"/>
      <c r="AF24" s="181"/>
      <c r="AG24" s="164"/>
      <c r="AH24" s="160"/>
      <c r="AI24" s="181"/>
      <c r="AJ24" s="164"/>
      <c r="AK24" s="160"/>
      <c r="AL24" s="181"/>
      <c r="AM24" s="164"/>
      <c r="AN24" s="160"/>
      <c r="AO24" s="181"/>
      <c r="AP24" s="164"/>
      <c r="AQ24" s="160"/>
      <c r="AR24" s="181"/>
      <c r="AS24" s="164"/>
      <c r="AT24" s="160"/>
      <c r="AU24" s="181"/>
      <c r="AV24" s="164"/>
      <c r="AW24" s="160"/>
      <c r="AX24" s="181"/>
      <c r="AY24" s="164"/>
      <c r="AZ24" s="160"/>
      <c r="BA24" s="181"/>
      <c r="BB24" s="164"/>
      <c r="BC24" s="160"/>
      <c r="BD24" s="181"/>
      <c r="BE24" s="164"/>
      <c r="BF24" s="160"/>
      <c r="BG24" s="181"/>
      <c r="BH24" s="164"/>
      <c r="BI24" s="160"/>
      <c r="BJ24" s="181"/>
      <c r="BK24" s="164"/>
      <c r="BL24" s="160"/>
      <c r="BM24" s="181"/>
    </row>
    <row r="25" spans="1:65" ht="17.100000000000001" customHeight="1">
      <c r="A25" s="9"/>
      <c r="B25" s="12"/>
      <c r="C25" s="17" t="s">
        <v>0</v>
      </c>
      <c r="D25" s="27" t="s">
        <v>11</v>
      </c>
      <c r="E25" s="33">
        <v>0.35</v>
      </c>
      <c r="F25" s="111">
        <v>10</v>
      </c>
      <c r="G25" s="125">
        <f>ROUND(F25*$E25,2)</f>
        <v>3.5</v>
      </c>
      <c r="H25" s="139">
        <f>IF(F25=0,0,LOOKUP(F25,施工単価!$D$8:$D$16,施工単価!$E$8:$E$16))</f>
        <v>556</v>
      </c>
      <c r="I25" s="111">
        <v>15</v>
      </c>
      <c r="J25" s="125">
        <f>ROUND(I25*$E25,2)</f>
        <v>5.25</v>
      </c>
      <c r="K25" s="139">
        <f>IF(I25=0,0,LOOKUP(I25,施工単価!$D$8:$D$16,施工単価!$E$8:$E$16))</f>
        <v>722</v>
      </c>
      <c r="L25" s="111">
        <v>20</v>
      </c>
      <c r="M25" s="125">
        <f>ROUND(L25*$E25,2)</f>
        <v>7</v>
      </c>
      <c r="N25" s="139">
        <f>IF(L25=0,0,LOOKUP(L25,施工単価!$D$8:$D$16,施工単価!$E$8:$E$16))</f>
        <v>1089</v>
      </c>
      <c r="O25" s="111">
        <v>10</v>
      </c>
      <c r="P25" s="125">
        <f>ROUND(O25*$E25,2)</f>
        <v>3.5</v>
      </c>
      <c r="Q25" s="139">
        <f>IF(O25=0,0,LOOKUP(O25,施工単価!$D$8:$D$16,施工単価!$E$8:$E$16))</f>
        <v>556</v>
      </c>
      <c r="R25" s="111">
        <v>10</v>
      </c>
      <c r="S25" s="125">
        <f>ROUND(R25*$E25,2)</f>
        <v>3.5</v>
      </c>
      <c r="T25" s="139">
        <f>IF(R25=0,0,LOOKUP(R25,施工単価!$D$8:$D$16,施工単価!$E$8:$E$16))</f>
        <v>556</v>
      </c>
      <c r="U25" s="111">
        <v>10</v>
      </c>
      <c r="V25" s="125">
        <f>ROUND(U25*$E25,2)</f>
        <v>3.5</v>
      </c>
      <c r="W25" s="139">
        <f>IF(U25=0,0,LOOKUP(U25,施工単価!$D$8:$D$16,施工単価!$E$8:$E$16))</f>
        <v>556</v>
      </c>
      <c r="X25" s="111">
        <v>10</v>
      </c>
      <c r="Y25" s="125">
        <f>ROUND(X25*$E25,2)</f>
        <v>3.5</v>
      </c>
      <c r="Z25" s="139">
        <f>IF(X25=0,0,LOOKUP(X25,施工単価!$D$8:$D$16,施工単価!$E$8:$E$16))</f>
        <v>556</v>
      </c>
      <c r="AA25" s="118">
        <v>15</v>
      </c>
      <c r="AB25" s="132">
        <f>ROUND(AA25*$E25,2)</f>
        <v>5.25</v>
      </c>
      <c r="AC25" s="146">
        <f>IF(AA25=0,0,LOOKUP(AA25,施工単価!$D$8:$D$16,施工単価!$E$8:$E$16))</f>
        <v>722</v>
      </c>
      <c r="AD25" s="155"/>
      <c r="AE25" s="160"/>
      <c r="AF25" s="163"/>
      <c r="AG25" s="164"/>
      <c r="AH25" s="160"/>
      <c r="AI25" s="163"/>
      <c r="AJ25" s="164"/>
      <c r="AK25" s="160"/>
      <c r="AL25" s="163"/>
      <c r="AM25" s="164"/>
      <c r="AN25" s="160"/>
      <c r="AO25" s="163"/>
      <c r="AP25" s="164"/>
      <c r="AQ25" s="160"/>
      <c r="AR25" s="163"/>
      <c r="AS25" s="164"/>
      <c r="AT25" s="160"/>
      <c r="AU25" s="163"/>
      <c r="AV25" s="164"/>
      <c r="AW25" s="160"/>
      <c r="AX25" s="163"/>
      <c r="AY25" s="164"/>
      <c r="AZ25" s="160"/>
      <c r="BA25" s="163"/>
      <c r="BB25" s="164"/>
      <c r="BC25" s="160"/>
      <c r="BD25" s="163"/>
      <c r="BE25" s="164"/>
      <c r="BF25" s="160"/>
      <c r="BG25" s="163"/>
      <c r="BH25" s="164"/>
      <c r="BI25" s="160"/>
      <c r="BJ25" s="163"/>
      <c r="BK25" s="164"/>
      <c r="BL25" s="160"/>
      <c r="BM25" s="163"/>
    </row>
    <row r="26" spans="1:65" ht="17.100000000000001" customHeight="1">
      <c r="A26" s="9"/>
      <c r="B26" s="12"/>
      <c r="C26" s="18" t="s">
        <v>2</v>
      </c>
      <c r="D26" s="28" t="s">
        <v>1</v>
      </c>
      <c r="E26" s="34">
        <v>0.25</v>
      </c>
      <c r="F26" s="112">
        <v>40</v>
      </c>
      <c r="G26" s="126">
        <f>ROUND(F26*$E26,2)</f>
        <v>10</v>
      </c>
      <c r="H26" s="140" t="e">
        <f>IF(F26=0,0,LOOKUP(F26,施工単価!$D$17:$D$40,#REF!))</f>
        <v>#REF!</v>
      </c>
      <c r="I26" s="112">
        <v>35</v>
      </c>
      <c r="J26" s="126">
        <f>ROUND(I26*$E26,2)</f>
        <v>8.75</v>
      </c>
      <c r="K26" s="140" t="e">
        <f>IF(I26=0,0,LOOKUP(I26,施工単価!$D$17:$D$40,#REF!))</f>
        <v>#REF!</v>
      </c>
      <c r="L26" s="112">
        <v>25</v>
      </c>
      <c r="M26" s="126">
        <f>ROUND(L26*$E26,2)</f>
        <v>6.25</v>
      </c>
      <c r="N26" s="140" t="e">
        <f>IF(L26=0,0,LOOKUP(L26,施工単価!$D$17:$D$40,#REF!))</f>
        <v>#REF!</v>
      </c>
      <c r="O26" s="112">
        <v>25</v>
      </c>
      <c r="P26" s="126">
        <f>ROUND(O26*$E26,2)</f>
        <v>6.25</v>
      </c>
      <c r="Q26" s="140" t="e">
        <f>IF(O26=0,0,LOOKUP(O26,施工単価!$D$17:$D$40,#REF!))</f>
        <v>#REF!</v>
      </c>
      <c r="R26" s="112">
        <v>20</v>
      </c>
      <c r="S26" s="126">
        <f>ROUND(R26*$E26,2)</f>
        <v>5</v>
      </c>
      <c r="T26" s="140" t="e">
        <f>IF(R26=0,0,LOOKUP(R26,施工単価!$D$17:$D$40,#REF!))</f>
        <v>#REF!</v>
      </c>
      <c r="U26" s="112">
        <v>15</v>
      </c>
      <c r="V26" s="126">
        <f>ROUND(U26*$E26,2)</f>
        <v>3.75</v>
      </c>
      <c r="W26" s="140" t="e">
        <f>IF(U26=0,0,LOOKUP(U26,施工単価!$D$17:$D$40,#REF!))</f>
        <v>#REF!</v>
      </c>
      <c r="X26" s="112">
        <v>10</v>
      </c>
      <c r="Y26" s="126">
        <f>ROUND(X26*$E26,2)</f>
        <v>2.5</v>
      </c>
      <c r="Z26" s="140" t="e">
        <f>IF(X26=0,0,LOOKUP(X26,施工単価!$D$17:$D$40,#REF!))</f>
        <v>#REF!</v>
      </c>
      <c r="AA26" s="119">
        <v>15</v>
      </c>
      <c r="AB26" s="133">
        <f>ROUND(AA26*$E26,2)</f>
        <v>3.75</v>
      </c>
      <c r="AC26" s="147" t="e">
        <f>IF(AA26=0,0,LOOKUP(AA26,施工単価!$D$17:$D$40,#REF!))</f>
        <v>#REF!</v>
      </c>
      <c r="AD26" s="155"/>
      <c r="AE26" s="160"/>
      <c r="AF26" s="163"/>
      <c r="AG26" s="164"/>
      <c r="AH26" s="160"/>
      <c r="AI26" s="163"/>
      <c r="AJ26" s="164"/>
      <c r="AK26" s="160"/>
      <c r="AL26" s="163"/>
      <c r="AM26" s="164"/>
      <c r="AN26" s="160"/>
      <c r="AO26" s="163"/>
      <c r="AP26" s="164"/>
      <c r="AQ26" s="160"/>
      <c r="AR26" s="163"/>
      <c r="AS26" s="164"/>
      <c r="AT26" s="160"/>
      <c r="AU26" s="163"/>
      <c r="AV26" s="164"/>
      <c r="AW26" s="160"/>
      <c r="AX26" s="163"/>
      <c r="AY26" s="164"/>
      <c r="AZ26" s="160"/>
      <c r="BA26" s="163"/>
      <c r="BB26" s="164"/>
      <c r="BC26" s="160"/>
      <c r="BD26" s="163"/>
      <c r="BE26" s="164"/>
      <c r="BF26" s="160"/>
      <c r="BG26" s="163"/>
      <c r="BH26" s="164"/>
      <c r="BI26" s="160"/>
      <c r="BJ26" s="163"/>
      <c r="BK26" s="164"/>
      <c r="BL26" s="160"/>
      <c r="BM26" s="163"/>
    </row>
    <row r="27" spans="1:65" ht="17.100000000000001" customHeight="1">
      <c r="A27" s="9"/>
      <c r="B27" s="12"/>
      <c r="C27" s="19"/>
      <c r="D27" s="29" t="s">
        <v>6</v>
      </c>
      <c r="E27" s="35">
        <v>0.2</v>
      </c>
      <c r="F27" s="113">
        <v>0</v>
      </c>
      <c r="G27" s="127">
        <f>ROUND(F27*$E27,2)</f>
        <v>0</v>
      </c>
      <c r="H27" s="141">
        <f>IF(F27=0,0,LOOKUP(F27,施工単価!$D$41:$D$64,#REF!))</f>
        <v>0</v>
      </c>
      <c r="I27" s="113">
        <v>0</v>
      </c>
      <c r="J27" s="127">
        <f>ROUND(I27*$E27,2)</f>
        <v>0</v>
      </c>
      <c r="K27" s="141">
        <f>IF(I27=0,0,LOOKUP(I27,施工単価!$D$41:$D$64,#REF!))</f>
        <v>0</v>
      </c>
      <c r="L27" s="113">
        <v>0</v>
      </c>
      <c r="M27" s="127">
        <f>ROUND(L27*$E27,2)</f>
        <v>0</v>
      </c>
      <c r="N27" s="141">
        <f>IF(L27=0,0,LOOKUP(L27,施工単価!$D$41:$D$64,#REF!))</f>
        <v>0</v>
      </c>
      <c r="O27" s="113">
        <v>20</v>
      </c>
      <c r="P27" s="127">
        <f>ROUND(O27*$E27,2)</f>
        <v>4</v>
      </c>
      <c r="Q27" s="141" t="e">
        <f>IF(O27=0,0,LOOKUP(O27,施工単価!$D$41:$D$64,#REF!))</f>
        <v>#REF!</v>
      </c>
      <c r="R27" s="113">
        <v>25</v>
      </c>
      <c r="S27" s="127">
        <f>ROUND(R27*$E27,2)</f>
        <v>5</v>
      </c>
      <c r="T27" s="141" t="e">
        <f>IF(R27=0,0,LOOKUP(R27,施工単価!$D$41:$D$64,#REF!))</f>
        <v>#REF!</v>
      </c>
      <c r="U27" s="113">
        <v>30</v>
      </c>
      <c r="V27" s="127">
        <f>ROUND(U27*$E27,2)</f>
        <v>6</v>
      </c>
      <c r="W27" s="141" t="e">
        <f>IF(U27=0,0,LOOKUP(U27,施工単価!$D$41:$D$64,#REF!))</f>
        <v>#REF!</v>
      </c>
      <c r="X27" s="113">
        <v>35</v>
      </c>
      <c r="Y27" s="127">
        <f>ROUND(X27*$E27,2)</f>
        <v>7</v>
      </c>
      <c r="Z27" s="141" t="e">
        <f>IF(X27=0,0,LOOKUP(X27,施工単価!$D$41:$D$64,#REF!))</f>
        <v>#REF!</v>
      </c>
      <c r="AA27" s="120">
        <v>20</v>
      </c>
      <c r="AB27" s="134">
        <f>ROUND(AA27*$E27,2)</f>
        <v>4</v>
      </c>
      <c r="AC27" s="148" t="e">
        <f>IF(AA27=0,0,LOOKUP(AA27,施工単価!$D$41:$D$64,#REF!))</f>
        <v>#REF!</v>
      </c>
      <c r="AD27" s="155"/>
      <c r="AE27" s="160"/>
      <c r="AF27" s="163"/>
      <c r="AG27" s="164"/>
      <c r="AH27" s="160"/>
      <c r="AI27" s="163"/>
      <c r="AJ27" s="164"/>
      <c r="AK27" s="160"/>
      <c r="AL27" s="163"/>
      <c r="AM27" s="164"/>
      <c r="AN27" s="160"/>
      <c r="AO27" s="163"/>
      <c r="AP27" s="164"/>
      <c r="AQ27" s="160"/>
      <c r="AR27" s="163"/>
      <c r="AS27" s="164"/>
      <c r="AT27" s="160"/>
      <c r="AU27" s="163"/>
      <c r="AV27" s="164"/>
      <c r="AW27" s="160"/>
      <c r="AX27" s="163"/>
      <c r="AY27" s="164"/>
      <c r="AZ27" s="160"/>
      <c r="BA27" s="163"/>
      <c r="BB27" s="164"/>
      <c r="BC27" s="160"/>
      <c r="BD27" s="163"/>
      <c r="BE27" s="164"/>
      <c r="BF27" s="160"/>
      <c r="BG27" s="163"/>
      <c r="BH27" s="164"/>
      <c r="BI27" s="160"/>
      <c r="BJ27" s="163"/>
      <c r="BK27" s="164"/>
      <c r="BL27" s="160"/>
      <c r="BM27" s="163"/>
    </row>
    <row r="28" spans="1:65" ht="17.100000000000001" customHeight="1">
      <c r="A28" s="9"/>
      <c r="B28" s="12"/>
      <c r="C28" s="20" t="s">
        <v>21</v>
      </c>
      <c r="D28" s="30" t="s">
        <v>17</v>
      </c>
      <c r="E28" s="36">
        <f>+施工単価!$E$65</f>
        <v>964</v>
      </c>
      <c r="F28" s="114">
        <f>+F29/100</f>
        <v>0.6</v>
      </c>
      <c r="G28" s="91" t="str">
        <f>IF(G29&lt;$B29,"NG","")</f>
        <v/>
      </c>
      <c r="H28" s="142">
        <f>ROUND($E28*F28,0)</f>
        <v>578</v>
      </c>
      <c r="I28" s="114">
        <f>+I29/100</f>
        <v>0.6</v>
      </c>
      <c r="J28" s="91" t="str">
        <f>IF(J29&lt;$B29,"NG","")</f>
        <v/>
      </c>
      <c r="K28" s="152">
        <f>ROUND($E28*I28,0)</f>
        <v>578</v>
      </c>
      <c r="L28" s="114">
        <f>+L29/100</f>
        <v>0.55000000000000004</v>
      </c>
      <c r="M28" s="91" t="str">
        <f>IF(M29&lt;$B29,"NG","")</f>
        <v/>
      </c>
      <c r="N28" s="152">
        <f>ROUND($E28*L28,0)</f>
        <v>530</v>
      </c>
      <c r="O28" s="114">
        <f>+O29/100</f>
        <v>0.65</v>
      </c>
      <c r="P28" s="91" t="str">
        <f>IF(P29&lt;$B29,"NG","")</f>
        <v/>
      </c>
      <c r="Q28" s="152">
        <f>ROUND($E28*O28,0)</f>
        <v>627</v>
      </c>
      <c r="R28" s="114">
        <f>+R29/100</f>
        <v>0.65</v>
      </c>
      <c r="S28" s="91" t="str">
        <f>IF(S29&lt;$B29,"NG","")</f>
        <v/>
      </c>
      <c r="T28" s="152">
        <f>ROUND($E28*R28,0)</f>
        <v>627</v>
      </c>
      <c r="U28" s="114">
        <f>+U29/100</f>
        <v>0.65</v>
      </c>
      <c r="V28" s="91" t="str">
        <f>IF(V29&lt;$B29,"NG","")</f>
        <v/>
      </c>
      <c r="W28" s="152">
        <f>ROUND($E28*U28,0)</f>
        <v>627</v>
      </c>
      <c r="X28" s="114">
        <f>+X29/100</f>
        <v>0.65</v>
      </c>
      <c r="Y28" s="91" t="str">
        <f>IF(Y29&lt;$B29,"NG","")</f>
        <v/>
      </c>
      <c r="Z28" s="152">
        <f>ROUND($E28*X28,0)</f>
        <v>627</v>
      </c>
      <c r="AA28" s="121">
        <f>+AA29/100</f>
        <v>0.6</v>
      </c>
      <c r="AB28" s="92" t="str">
        <f>IF(AB29&lt;$B29,"NG","")</f>
        <v/>
      </c>
      <c r="AC28" s="153">
        <f>ROUND($E28*AA28,0)</f>
        <v>578</v>
      </c>
      <c r="AD28" s="156"/>
      <c r="AE28" s="160"/>
      <c r="AF28" s="163"/>
      <c r="AG28" s="165"/>
      <c r="AH28" s="160"/>
      <c r="AI28" s="163"/>
      <c r="AJ28" s="165"/>
      <c r="AK28" s="160"/>
      <c r="AL28" s="163"/>
      <c r="AM28" s="165"/>
      <c r="AN28" s="160"/>
      <c r="AO28" s="163"/>
      <c r="AP28" s="165"/>
      <c r="AQ28" s="160"/>
      <c r="AR28" s="163"/>
      <c r="AS28" s="165"/>
      <c r="AT28" s="160"/>
      <c r="AU28" s="163"/>
      <c r="AV28" s="165"/>
      <c r="AW28" s="160"/>
      <c r="AX28" s="163"/>
      <c r="AY28" s="165"/>
      <c r="AZ28" s="160"/>
      <c r="BA28" s="163"/>
      <c r="BB28" s="165"/>
      <c r="BC28" s="160"/>
      <c r="BD28" s="163"/>
      <c r="BE28" s="165"/>
      <c r="BF28" s="160"/>
      <c r="BG28" s="163"/>
      <c r="BH28" s="165"/>
      <c r="BI28" s="160"/>
      <c r="BJ28" s="163"/>
      <c r="BK28" s="165"/>
      <c r="BL28" s="160"/>
      <c r="BM28" s="163"/>
    </row>
    <row r="29" spans="1:65" ht="17.100000000000001" customHeight="1">
      <c r="A29" s="9"/>
      <c r="B29" s="13">
        <f>ROUNDUP(3.84*A$4^0.16/(A23^0.3),1)</f>
        <v>22.9</v>
      </c>
      <c r="C29" s="21" t="s">
        <v>8</v>
      </c>
      <c r="D29" s="31"/>
      <c r="E29" s="37"/>
      <c r="F29" s="115">
        <f>SUM(F23:F27)</f>
        <v>60</v>
      </c>
      <c r="G29" s="129">
        <f>SUM(G23:G27)</f>
        <v>23.5</v>
      </c>
      <c r="H29" s="143" t="e">
        <f>SUM(H23:H28)</f>
        <v>#REF!</v>
      </c>
      <c r="I29" s="115">
        <f>SUM(I23:I27)</f>
        <v>60</v>
      </c>
      <c r="J29" s="129">
        <f>SUM(J23:J27)</f>
        <v>24</v>
      </c>
      <c r="K29" s="115" t="e">
        <f>SUM(K23:K28)</f>
        <v>#REF!</v>
      </c>
      <c r="L29" s="115">
        <f>SUM(L23:L27)</f>
        <v>55</v>
      </c>
      <c r="M29" s="129">
        <f>SUM(M23:M27)</f>
        <v>23.25</v>
      </c>
      <c r="N29" s="115" t="e">
        <f>SUM(N23:N28)</f>
        <v>#REF!</v>
      </c>
      <c r="O29" s="115">
        <f>SUM(O23:O27)</f>
        <v>65</v>
      </c>
      <c r="P29" s="129">
        <f>SUM(P23:P27)</f>
        <v>23.75</v>
      </c>
      <c r="Q29" s="115" t="e">
        <f>SUM(Q23:Q28)</f>
        <v>#REF!</v>
      </c>
      <c r="R29" s="115">
        <f>SUM(R23:R27)</f>
        <v>65</v>
      </c>
      <c r="S29" s="129">
        <f>SUM(S23:S27)</f>
        <v>23.5</v>
      </c>
      <c r="T29" s="115" t="e">
        <f>SUM(T23:T28)</f>
        <v>#REF!</v>
      </c>
      <c r="U29" s="115">
        <f>SUM(U23:U27)</f>
        <v>65</v>
      </c>
      <c r="V29" s="129">
        <f>SUM(V23:V27)</f>
        <v>23.25</v>
      </c>
      <c r="W29" s="115" t="e">
        <f>SUM(W23:W28)</f>
        <v>#REF!</v>
      </c>
      <c r="X29" s="115">
        <f>SUM(X23:X27)</f>
        <v>65</v>
      </c>
      <c r="Y29" s="129">
        <f>SUM(Y23:Y27)</f>
        <v>23</v>
      </c>
      <c r="Z29" s="115" t="e">
        <f>SUM(Z23:Z28)</f>
        <v>#REF!</v>
      </c>
      <c r="AA29" s="122">
        <f>SUM(AA23:AA27)</f>
        <v>60</v>
      </c>
      <c r="AB29" s="136">
        <f>SUM(AB23:AB27)</f>
        <v>23</v>
      </c>
      <c r="AC29" s="122" t="e">
        <f>SUM(AC23:AC28)</f>
        <v>#REF!</v>
      </c>
      <c r="AD29" s="157"/>
      <c r="AE29" s="160"/>
      <c r="AF29" s="163"/>
      <c r="AG29" s="163"/>
      <c r="AH29" s="160"/>
      <c r="AI29" s="163"/>
      <c r="AJ29" s="163"/>
      <c r="AK29" s="160"/>
      <c r="AL29" s="163"/>
      <c r="AM29" s="163"/>
      <c r="AN29" s="160"/>
      <c r="AO29" s="163"/>
      <c r="AP29" s="163"/>
      <c r="AQ29" s="160"/>
      <c r="AR29" s="163"/>
      <c r="AS29" s="163"/>
      <c r="AT29" s="160"/>
      <c r="AU29" s="163"/>
      <c r="AV29" s="163"/>
      <c r="AW29" s="160"/>
      <c r="AX29" s="163"/>
      <c r="AY29" s="163"/>
      <c r="AZ29" s="160"/>
      <c r="BA29" s="163"/>
      <c r="BB29" s="163"/>
      <c r="BC29" s="160"/>
      <c r="BD29" s="163"/>
      <c r="BE29" s="163"/>
      <c r="BF29" s="160"/>
      <c r="BG29" s="163"/>
      <c r="BH29" s="163"/>
      <c r="BI29" s="160"/>
      <c r="BJ29" s="163"/>
      <c r="BK29" s="163"/>
      <c r="BL29" s="160"/>
      <c r="BM29" s="163"/>
    </row>
    <row r="30" spans="1:65" ht="17.100000000000001" customHeight="1">
      <c r="A30" s="9"/>
      <c r="B30" s="14"/>
      <c r="C30" s="21" t="s">
        <v>25</v>
      </c>
      <c r="D30" s="31"/>
      <c r="E30" s="37"/>
      <c r="F30" s="116" t="e">
        <f>IF(H29=MIN($H29,$K29,$N29,$Q29,$T29,$W29,$Z29,$AC29),"○","")</f>
        <v>#REF!</v>
      </c>
      <c r="G30" s="130"/>
      <c r="H30" s="144"/>
      <c r="I30" s="116" t="e">
        <f>IF(K29=MIN($H29,$K29,$N29,$Q29,$T29,$W29,$Z29,$AC29),"○","")</f>
        <v>#REF!</v>
      </c>
      <c r="J30" s="130"/>
      <c r="K30" s="144"/>
      <c r="L30" s="116" t="e">
        <f>IF(N29=MIN($H29,$K29,$N29,$Q29,$T29,$W29,$Z29,$AC29),"○","")</f>
        <v>#REF!</v>
      </c>
      <c r="M30" s="130"/>
      <c r="N30" s="144"/>
      <c r="O30" s="116" t="e">
        <f>IF(Q29=MIN($H29,$K29,$N29,$Q29,$T29,$W29,$Z29,$AC29),"○","")</f>
        <v>#REF!</v>
      </c>
      <c r="P30" s="130"/>
      <c r="Q30" s="144"/>
      <c r="R30" s="116" t="e">
        <f>IF(T29=MIN($H29,$K29,$N29,$Q29,$T29,$W29,$Z29,$AC29),"○","")</f>
        <v>#REF!</v>
      </c>
      <c r="S30" s="130"/>
      <c r="T30" s="144"/>
      <c r="U30" s="116" t="e">
        <f>IF(W29=MIN($H29,$K29,$N29,$Q29,$T29,$W29,$Z29,$AC29),"○","")</f>
        <v>#REF!</v>
      </c>
      <c r="V30" s="130"/>
      <c r="W30" s="144"/>
      <c r="X30" s="116" t="e">
        <f>IF(Z29=MIN($H29,$K29,$N29,$Q29,$T29,$W29,$Z29,$AC29),"○","")</f>
        <v>#REF!</v>
      </c>
      <c r="Y30" s="130"/>
      <c r="Z30" s="144"/>
      <c r="AA30" s="123" t="e">
        <f>IF(AC29=MIN($H29,$K29,$N29,$Q29,$T29,$W29,$Z29,$AC29),"○","")</f>
        <v>#REF!</v>
      </c>
      <c r="AB30" s="137"/>
      <c r="AC30" s="151"/>
      <c r="AD30" s="158"/>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row>
    <row r="31" spans="1:65" ht="17.100000000000001" customHeight="1">
      <c r="A31" s="9">
        <v>8</v>
      </c>
      <c r="B31" s="11"/>
      <c r="C31" s="16" t="s">
        <v>4</v>
      </c>
      <c r="D31" s="26" t="s">
        <v>7</v>
      </c>
      <c r="E31" s="32">
        <v>1</v>
      </c>
      <c r="F31" s="110">
        <v>5</v>
      </c>
      <c r="G31" s="124">
        <f>ROUND(F31*$E31,2)</f>
        <v>5</v>
      </c>
      <c r="H31" s="138">
        <f>+施工単価!$E$6</f>
        <v>1631</v>
      </c>
      <c r="I31" s="110">
        <v>5</v>
      </c>
      <c r="J31" s="124">
        <f>ROUND(I31*$E31,2)</f>
        <v>5</v>
      </c>
      <c r="K31" s="138">
        <f>+施工単価!$E$6</f>
        <v>1631</v>
      </c>
      <c r="L31" s="110">
        <v>5</v>
      </c>
      <c r="M31" s="124">
        <f>ROUND(L31*$E31,2)</f>
        <v>5</v>
      </c>
      <c r="N31" s="138">
        <f>+施工単価!$E$6</f>
        <v>1631</v>
      </c>
      <c r="O31" s="117">
        <v>5</v>
      </c>
      <c r="P31" s="131">
        <f>ROUND(O31*$E31,2)</f>
        <v>5</v>
      </c>
      <c r="Q31" s="145">
        <f>+施工単価!$E$6</f>
        <v>1631</v>
      </c>
      <c r="R31" s="110">
        <v>5</v>
      </c>
      <c r="S31" s="124">
        <f>ROUND(R31*$E31,2)</f>
        <v>5</v>
      </c>
      <c r="T31" s="138">
        <f>+施工単価!$E$6</f>
        <v>1631</v>
      </c>
      <c r="U31" s="110">
        <v>5</v>
      </c>
      <c r="V31" s="124">
        <f>ROUND(U31*$E31,2)</f>
        <v>5</v>
      </c>
      <c r="W31" s="138">
        <f>+施工単価!$E$6</f>
        <v>1631</v>
      </c>
      <c r="X31" s="154"/>
      <c r="Y31" s="159"/>
      <c r="Z31" s="180"/>
      <c r="AA31" s="166"/>
      <c r="AB31" s="159"/>
      <c r="AC31" s="180"/>
      <c r="AD31" s="164"/>
      <c r="AE31" s="160"/>
      <c r="AF31" s="181"/>
      <c r="AG31" s="164"/>
      <c r="AH31" s="160"/>
      <c r="AI31" s="181"/>
      <c r="AJ31" s="164"/>
      <c r="AK31" s="163"/>
      <c r="AL31" s="181"/>
      <c r="AM31" s="164"/>
      <c r="AN31" s="160"/>
      <c r="AO31" s="181"/>
      <c r="AP31" s="164"/>
      <c r="AQ31" s="160"/>
      <c r="AR31" s="181"/>
      <c r="AS31" s="164"/>
      <c r="AT31" s="160"/>
      <c r="AU31" s="181"/>
      <c r="AV31" s="164"/>
      <c r="AW31" s="160"/>
      <c r="AX31" s="181"/>
      <c r="AY31" s="164"/>
      <c r="AZ31" s="160"/>
      <c r="BA31" s="181"/>
      <c r="BB31" s="164"/>
      <c r="BC31" s="160"/>
      <c r="BD31" s="181"/>
      <c r="BE31" s="164"/>
      <c r="BF31" s="160"/>
      <c r="BG31" s="181"/>
      <c r="BH31" s="164"/>
      <c r="BI31" s="160"/>
      <c r="BJ31" s="181"/>
      <c r="BK31" s="164"/>
      <c r="BL31" s="160"/>
      <c r="BM31" s="181"/>
    </row>
    <row r="32" spans="1:65" ht="17.100000000000001" customHeight="1">
      <c r="A32" s="9"/>
      <c r="B32" s="12"/>
      <c r="C32" s="17" t="s">
        <v>16</v>
      </c>
      <c r="D32" s="27" t="s">
        <v>35</v>
      </c>
      <c r="E32" s="33">
        <v>1</v>
      </c>
      <c r="F32" s="111">
        <v>5</v>
      </c>
      <c r="G32" s="125">
        <f>ROUND(F32*$E32,2)</f>
        <v>5</v>
      </c>
      <c r="H32" s="139">
        <f>+施工単価!$E$7</f>
        <v>1676</v>
      </c>
      <c r="I32" s="111">
        <v>5</v>
      </c>
      <c r="J32" s="125">
        <f>ROUND(I32*$E32,2)</f>
        <v>5</v>
      </c>
      <c r="K32" s="139">
        <f>+施工単価!$E$7</f>
        <v>1676</v>
      </c>
      <c r="L32" s="111">
        <v>5</v>
      </c>
      <c r="M32" s="125">
        <f>ROUND(L32*$E32,2)</f>
        <v>5</v>
      </c>
      <c r="N32" s="139">
        <f>+施工単価!$E$7</f>
        <v>1676</v>
      </c>
      <c r="O32" s="118">
        <v>5</v>
      </c>
      <c r="P32" s="132">
        <f>ROUND(O32*$E32,2)</f>
        <v>5</v>
      </c>
      <c r="Q32" s="146">
        <f>+施工単価!$E$7</f>
        <v>1676</v>
      </c>
      <c r="R32" s="111">
        <v>5</v>
      </c>
      <c r="S32" s="125">
        <f>ROUND(R32*$E32,2)</f>
        <v>5</v>
      </c>
      <c r="T32" s="139">
        <f>+施工単価!$E$7</f>
        <v>1676</v>
      </c>
      <c r="U32" s="111">
        <v>5</v>
      </c>
      <c r="V32" s="125">
        <f>ROUND(U32*$E32,2)</f>
        <v>5</v>
      </c>
      <c r="W32" s="139">
        <f>+施工単価!$E$7</f>
        <v>1676</v>
      </c>
      <c r="X32" s="155"/>
      <c r="Y32" s="160"/>
      <c r="Z32" s="181"/>
      <c r="AA32" s="164"/>
      <c r="AB32" s="160"/>
      <c r="AC32" s="181"/>
      <c r="AD32" s="164"/>
      <c r="AE32" s="160"/>
      <c r="AF32" s="181"/>
      <c r="AG32" s="164"/>
      <c r="AH32" s="160"/>
      <c r="AI32" s="181"/>
      <c r="AJ32" s="164"/>
      <c r="AK32" s="160"/>
      <c r="AL32" s="181"/>
      <c r="AM32" s="164"/>
      <c r="AN32" s="160"/>
      <c r="AO32" s="181"/>
      <c r="AP32" s="164"/>
      <c r="AQ32" s="160"/>
      <c r="AR32" s="181"/>
      <c r="AS32" s="164"/>
      <c r="AT32" s="160"/>
      <c r="AU32" s="181"/>
      <c r="AV32" s="164"/>
      <c r="AW32" s="160"/>
      <c r="AX32" s="181"/>
      <c r="AY32" s="164"/>
      <c r="AZ32" s="160"/>
      <c r="BA32" s="181"/>
      <c r="BB32" s="164"/>
      <c r="BC32" s="160"/>
      <c r="BD32" s="181"/>
      <c r="BE32" s="164"/>
      <c r="BF32" s="160"/>
      <c r="BG32" s="181"/>
      <c r="BH32" s="164"/>
      <c r="BI32" s="160"/>
      <c r="BJ32" s="181"/>
      <c r="BK32" s="164"/>
      <c r="BL32" s="160"/>
      <c r="BM32" s="181"/>
    </row>
    <row r="33" spans="1:65" ht="17.100000000000001" customHeight="1">
      <c r="A33" s="9"/>
      <c r="B33" s="12"/>
      <c r="C33" s="17" t="s">
        <v>0</v>
      </c>
      <c r="D33" s="27" t="s">
        <v>11</v>
      </c>
      <c r="E33" s="33">
        <v>0.35</v>
      </c>
      <c r="F33" s="111">
        <v>10</v>
      </c>
      <c r="G33" s="125">
        <f>ROUND(F33*$E33,2)</f>
        <v>3.5</v>
      </c>
      <c r="H33" s="139">
        <f>IF(F33=0,0,LOOKUP(F33,施工単価!$D$8:$D$16,施工単価!$E$8:$E$16))</f>
        <v>556</v>
      </c>
      <c r="I33" s="111">
        <v>15</v>
      </c>
      <c r="J33" s="125">
        <f>ROUND(I33*$E33,2)</f>
        <v>5.25</v>
      </c>
      <c r="K33" s="139">
        <f>IF(I33=0,0,LOOKUP(I33,施工単価!$D$8:$D$16,施工単価!$E$8:$E$16))</f>
        <v>722</v>
      </c>
      <c r="L33" s="111">
        <v>20</v>
      </c>
      <c r="M33" s="125">
        <f>ROUND(L33*$E33,2)</f>
        <v>7</v>
      </c>
      <c r="N33" s="139">
        <f>IF(L33=0,0,LOOKUP(L33,施工単価!$D$8:$D$16,施工単価!$E$8:$E$16))</f>
        <v>1089</v>
      </c>
      <c r="O33" s="118">
        <v>10</v>
      </c>
      <c r="P33" s="132">
        <f>ROUND(O33*$E33,2)</f>
        <v>3.5</v>
      </c>
      <c r="Q33" s="146">
        <f>IF(O33=0,0,LOOKUP(O33,施工単価!$D$8:$D$16,施工単価!$E$8:$E$16))</f>
        <v>556</v>
      </c>
      <c r="R33" s="111">
        <v>10</v>
      </c>
      <c r="S33" s="125">
        <f>ROUND(R33*$E33,2)</f>
        <v>3.5</v>
      </c>
      <c r="T33" s="139">
        <f>IF(R33=0,0,LOOKUP(R33,施工単価!$D$8:$D$16,施工単価!$E$8:$E$16))</f>
        <v>556</v>
      </c>
      <c r="U33" s="111">
        <v>15</v>
      </c>
      <c r="V33" s="125">
        <f>ROUND(U33*$E33,2)</f>
        <v>5.25</v>
      </c>
      <c r="W33" s="139">
        <f>IF(U33=0,0,LOOKUP(U33,施工単価!$D$8:$D$16,施工単価!$E$8:$E$16))</f>
        <v>722</v>
      </c>
      <c r="X33" s="155"/>
      <c r="Y33" s="160"/>
      <c r="Z33" s="163"/>
      <c r="AA33" s="164"/>
      <c r="AB33" s="160"/>
      <c r="AC33" s="163"/>
      <c r="AD33" s="164"/>
      <c r="AE33" s="160"/>
      <c r="AF33" s="163"/>
      <c r="AG33" s="164"/>
      <c r="AH33" s="160"/>
      <c r="AI33" s="163"/>
      <c r="AJ33" s="164"/>
      <c r="AK33" s="160"/>
      <c r="AL33" s="163"/>
      <c r="AM33" s="164"/>
      <c r="AN33" s="160"/>
      <c r="AO33" s="163"/>
      <c r="AP33" s="164"/>
      <c r="AQ33" s="160"/>
      <c r="AR33" s="163"/>
      <c r="AS33" s="164"/>
      <c r="AT33" s="160"/>
      <c r="AU33" s="163"/>
      <c r="AV33" s="164"/>
      <c r="AW33" s="160"/>
      <c r="AX33" s="163"/>
      <c r="AY33" s="164"/>
      <c r="AZ33" s="160"/>
      <c r="BA33" s="163"/>
      <c r="BB33" s="164"/>
      <c r="BC33" s="160"/>
      <c r="BD33" s="163"/>
      <c r="BE33" s="164"/>
      <c r="BF33" s="160"/>
      <c r="BG33" s="163"/>
      <c r="BH33" s="164"/>
      <c r="BI33" s="160"/>
      <c r="BJ33" s="163"/>
      <c r="BK33" s="164"/>
      <c r="BL33" s="160"/>
      <c r="BM33" s="163"/>
    </row>
    <row r="34" spans="1:65" ht="17.100000000000001" customHeight="1">
      <c r="A34" s="9"/>
      <c r="B34" s="12"/>
      <c r="C34" s="18" t="s">
        <v>2</v>
      </c>
      <c r="D34" s="28" t="s">
        <v>1</v>
      </c>
      <c r="E34" s="34">
        <v>0.25</v>
      </c>
      <c r="F34" s="112">
        <v>30</v>
      </c>
      <c r="G34" s="126">
        <f>ROUND(F34*$E34,2)</f>
        <v>7.5</v>
      </c>
      <c r="H34" s="140" t="e">
        <f>IF(F34=0,0,LOOKUP(F34,施工単価!$D$17:$D$40,#REF!))</f>
        <v>#REF!</v>
      </c>
      <c r="I34" s="112">
        <v>25</v>
      </c>
      <c r="J34" s="126">
        <f>ROUND(I34*$E34,2)</f>
        <v>6.25</v>
      </c>
      <c r="K34" s="140" t="e">
        <f>IF(I34=0,0,LOOKUP(I34,施工単価!$D$17:$D$40,#REF!))</f>
        <v>#REF!</v>
      </c>
      <c r="L34" s="112">
        <v>20</v>
      </c>
      <c r="M34" s="126">
        <f>ROUND(L34*$E34,2)</f>
        <v>5</v>
      </c>
      <c r="N34" s="140" t="e">
        <f>IF(L34=0,0,LOOKUP(L34,施工単価!$D$17:$D$40,#REF!))</f>
        <v>#REF!</v>
      </c>
      <c r="O34" s="119">
        <v>15</v>
      </c>
      <c r="P34" s="133">
        <f>ROUND(O34*$E34,2)</f>
        <v>3.75</v>
      </c>
      <c r="Q34" s="147" t="e">
        <f>IF(O34=0,0,LOOKUP(O34,施工単価!$D$17:$D$40,#REF!))</f>
        <v>#REF!</v>
      </c>
      <c r="R34" s="112">
        <v>10</v>
      </c>
      <c r="S34" s="126">
        <f>ROUND(R34*$E34,2)</f>
        <v>2.5</v>
      </c>
      <c r="T34" s="140" t="e">
        <f>IF(R34=0,0,LOOKUP(R34,施工単価!$D$17:$D$40,#REF!))</f>
        <v>#REF!</v>
      </c>
      <c r="U34" s="112">
        <v>15</v>
      </c>
      <c r="V34" s="126">
        <f>ROUND(U34*$E34,2)</f>
        <v>3.75</v>
      </c>
      <c r="W34" s="140" t="e">
        <f>IF(U34=0,0,LOOKUP(U34,施工単価!$D$17:$D$40,#REF!))</f>
        <v>#REF!</v>
      </c>
      <c r="X34" s="155"/>
      <c r="Y34" s="160"/>
      <c r="Z34" s="163"/>
      <c r="AA34" s="164"/>
      <c r="AB34" s="160"/>
      <c r="AC34" s="163"/>
      <c r="AD34" s="164"/>
      <c r="AE34" s="160"/>
      <c r="AF34" s="163"/>
      <c r="AG34" s="164"/>
      <c r="AH34" s="160"/>
      <c r="AI34" s="163"/>
      <c r="AJ34" s="164"/>
      <c r="AK34" s="160"/>
      <c r="AL34" s="163"/>
      <c r="AM34" s="164"/>
      <c r="AN34" s="160"/>
      <c r="AO34" s="163"/>
      <c r="AP34" s="164"/>
      <c r="AQ34" s="160"/>
      <c r="AR34" s="163"/>
      <c r="AS34" s="164"/>
      <c r="AT34" s="160"/>
      <c r="AU34" s="163"/>
      <c r="AV34" s="164"/>
      <c r="AW34" s="160"/>
      <c r="AX34" s="163"/>
      <c r="AY34" s="164"/>
      <c r="AZ34" s="160"/>
      <c r="BA34" s="163"/>
      <c r="BB34" s="164"/>
      <c r="BC34" s="160"/>
      <c r="BD34" s="163"/>
      <c r="BE34" s="164"/>
      <c r="BF34" s="160"/>
      <c r="BG34" s="163"/>
      <c r="BH34" s="164"/>
      <c r="BI34" s="160"/>
      <c r="BJ34" s="163"/>
      <c r="BK34" s="164"/>
      <c r="BL34" s="160"/>
      <c r="BM34" s="163"/>
    </row>
    <row r="35" spans="1:65" ht="17.100000000000001" customHeight="1">
      <c r="A35" s="9"/>
      <c r="B35" s="12"/>
      <c r="C35" s="19"/>
      <c r="D35" s="29" t="s">
        <v>6</v>
      </c>
      <c r="E35" s="35">
        <v>0.2</v>
      </c>
      <c r="F35" s="113">
        <v>0</v>
      </c>
      <c r="G35" s="127">
        <f>ROUND(F35*$E35,2)</f>
        <v>0</v>
      </c>
      <c r="H35" s="141">
        <f>IF(F35=0,0,LOOKUP(F35,施工単価!$D$41:$D$64,#REF!))</f>
        <v>0</v>
      </c>
      <c r="I35" s="113">
        <v>0</v>
      </c>
      <c r="J35" s="127">
        <f>ROUND(I35*$E35,2)</f>
        <v>0</v>
      </c>
      <c r="K35" s="141">
        <f>IF(I35=0,0,LOOKUP(I35,施工単価!$D$41:$D$64,#REF!))</f>
        <v>0</v>
      </c>
      <c r="L35" s="113">
        <v>0</v>
      </c>
      <c r="M35" s="127">
        <f>ROUND(L35*$E35,2)</f>
        <v>0</v>
      </c>
      <c r="N35" s="141">
        <f>IF(L35=0,0,LOOKUP(L35,施工単価!$D$41:$D$64,#REF!))</f>
        <v>0</v>
      </c>
      <c r="O35" s="120">
        <v>20</v>
      </c>
      <c r="P35" s="134">
        <f>ROUND(O35*$E35,2)</f>
        <v>4</v>
      </c>
      <c r="Q35" s="148" t="e">
        <f>IF(O35=0,0,LOOKUP(O35,施工単価!$D$41:$D$64,#REF!))</f>
        <v>#REF!</v>
      </c>
      <c r="R35" s="113">
        <v>25</v>
      </c>
      <c r="S35" s="127">
        <f>ROUND(R35*$E35,2)</f>
        <v>5</v>
      </c>
      <c r="T35" s="141" t="e">
        <f>IF(R35=0,0,LOOKUP(R35,施工単価!$D$41:$D$64,#REF!))</f>
        <v>#REF!</v>
      </c>
      <c r="U35" s="113">
        <v>20</v>
      </c>
      <c r="V35" s="127">
        <f>ROUND(U35*$E35,2)</f>
        <v>4</v>
      </c>
      <c r="W35" s="141" t="e">
        <f>IF(U35=0,0,LOOKUP(U35,施工単価!$D$41:$D$64,#REF!))</f>
        <v>#REF!</v>
      </c>
      <c r="X35" s="155"/>
      <c r="Y35" s="160"/>
      <c r="Z35" s="163"/>
      <c r="AA35" s="164"/>
      <c r="AB35" s="160"/>
      <c r="AC35" s="163"/>
      <c r="AD35" s="164"/>
      <c r="AE35" s="160"/>
      <c r="AF35" s="163"/>
      <c r="AG35" s="164"/>
      <c r="AH35" s="160"/>
      <c r="AI35" s="163"/>
      <c r="AJ35" s="164"/>
      <c r="AK35" s="160"/>
      <c r="AL35" s="163"/>
      <c r="AM35" s="164"/>
      <c r="AN35" s="160"/>
      <c r="AO35" s="163"/>
      <c r="AP35" s="164"/>
      <c r="AQ35" s="160"/>
      <c r="AR35" s="163"/>
      <c r="AS35" s="164"/>
      <c r="AT35" s="160"/>
      <c r="AU35" s="163"/>
      <c r="AV35" s="164"/>
      <c r="AW35" s="160"/>
      <c r="AX35" s="163"/>
      <c r="AY35" s="164"/>
      <c r="AZ35" s="160"/>
      <c r="BA35" s="163"/>
      <c r="BB35" s="164"/>
      <c r="BC35" s="160"/>
      <c r="BD35" s="163"/>
      <c r="BE35" s="164"/>
      <c r="BF35" s="160"/>
      <c r="BG35" s="163"/>
      <c r="BH35" s="164"/>
      <c r="BI35" s="160"/>
      <c r="BJ35" s="163"/>
      <c r="BK35" s="164"/>
      <c r="BL35" s="160"/>
      <c r="BM35" s="163"/>
    </row>
    <row r="36" spans="1:65" ht="17.100000000000001" customHeight="1">
      <c r="A36" s="9"/>
      <c r="B36" s="12"/>
      <c r="C36" s="20" t="s">
        <v>21</v>
      </c>
      <c r="D36" s="30" t="s">
        <v>17</v>
      </c>
      <c r="E36" s="36">
        <f>+施工単価!$E$65</f>
        <v>964</v>
      </c>
      <c r="F36" s="114">
        <f>+F37/100</f>
        <v>0.5</v>
      </c>
      <c r="G36" s="59" t="str">
        <f>IF(G37&lt;$B37,"NG","")</f>
        <v/>
      </c>
      <c r="H36" s="142">
        <f>ROUND($E36*F36,0)</f>
        <v>482</v>
      </c>
      <c r="I36" s="114">
        <f>+I37/100</f>
        <v>0.5</v>
      </c>
      <c r="J36" s="91" t="str">
        <f>IF(J37&lt;$B37,"NG","")</f>
        <v/>
      </c>
      <c r="K36" s="152">
        <f>ROUND($E36*I36,0)</f>
        <v>482</v>
      </c>
      <c r="L36" s="114">
        <f>+L37/100</f>
        <v>0.5</v>
      </c>
      <c r="M36" s="91" t="str">
        <f>IF(M37&lt;$B37,"NG","")</f>
        <v/>
      </c>
      <c r="N36" s="152">
        <f>ROUND($E36*L36,0)</f>
        <v>482</v>
      </c>
      <c r="O36" s="121">
        <f>+O37/100</f>
        <v>0.55000000000000004</v>
      </c>
      <c r="P36" s="92" t="str">
        <f>IF(P37&lt;$B37,"NG","")</f>
        <v/>
      </c>
      <c r="Q36" s="153">
        <f>ROUND($E36*O36,0)</f>
        <v>530</v>
      </c>
      <c r="R36" s="114">
        <f>+R37/100</f>
        <v>0.55000000000000004</v>
      </c>
      <c r="S36" s="91" t="str">
        <f>IF(S37&lt;$B37,"NG","")</f>
        <v/>
      </c>
      <c r="T36" s="152">
        <f>ROUND($E36*R36,0)</f>
        <v>530</v>
      </c>
      <c r="U36" s="114">
        <f>+U37/100</f>
        <v>0.6</v>
      </c>
      <c r="V36" s="91" t="str">
        <f>IF(V37&lt;$B37,"NG","")</f>
        <v/>
      </c>
      <c r="W36" s="152">
        <f>ROUND($E36*U36,0)</f>
        <v>578</v>
      </c>
      <c r="X36" s="156"/>
      <c r="Y36" s="160"/>
      <c r="Z36" s="163"/>
      <c r="AA36" s="165"/>
      <c r="AB36" s="160"/>
      <c r="AC36" s="163"/>
      <c r="AD36" s="165"/>
      <c r="AE36" s="160"/>
      <c r="AF36" s="163"/>
      <c r="AG36" s="165"/>
      <c r="AH36" s="160"/>
      <c r="AI36" s="163"/>
      <c r="AJ36" s="165"/>
      <c r="AK36" s="160"/>
      <c r="AL36" s="163"/>
      <c r="AM36" s="165"/>
      <c r="AN36" s="160"/>
      <c r="AO36" s="163"/>
      <c r="AP36" s="165"/>
      <c r="AQ36" s="160"/>
      <c r="AR36" s="163"/>
      <c r="AS36" s="165"/>
      <c r="AT36" s="160"/>
      <c r="AU36" s="163"/>
      <c r="AV36" s="165"/>
      <c r="AW36" s="160"/>
      <c r="AX36" s="163"/>
      <c r="AY36" s="165"/>
      <c r="AZ36" s="160"/>
      <c r="BA36" s="163"/>
      <c r="BB36" s="165"/>
      <c r="BC36" s="160"/>
      <c r="BD36" s="163"/>
      <c r="BE36" s="165"/>
      <c r="BF36" s="160"/>
      <c r="BG36" s="163"/>
      <c r="BH36" s="165"/>
      <c r="BI36" s="160"/>
      <c r="BJ36" s="163"/>
      <c r="BK36" s="165"/>
      <c r="BL36" s="160"/>
      <c r="BM36" s="163"/>
    </row>
    <row r="37" spans="1:65" ht="17.100000000000001" customHeight="1">
      <c r="A37" s="9"/>
      <c r="B37" s="13">
        <f>ROUNDUP(3.84*A$4^0.16/(A31^0.3),1)</f>
        <v>21</v>
      </c>
      <c r="C37" s="21" t="s">
        <v>8</v>
      </c>
      <c r="D37" s="31"/>
      <c r="E37" s="37"/>
      <c r="F37" s="115">
        <f>SUM(F31:F35)</f>
        <v>50</v>
      </c>
      <c r="G37" s="129">
        <f>SUM(G31:G35)</f>
        <v>21</v>
      </c>
      <c r="H37" s="143" t="e">
        <f>SUM(H31:H36)</f>
        <v>#REF!</v>
      </c>
      <c r="I37" s="115">
        <f>SUM(I31:I35)</f>
        <v>50</v>
      </c>
      <c r="J37" s="129">
        <f>SUM(J31:J35)</f>
        <v>21.5</v>
      </c>
      <c r="K37" s="115" t="e">
        <f>SUM(K31:K36)</f>
        <v>#REF!</v>
      </c>
      <c r="L37" s="115">
        <f>SUM(L31:L35)</f>
        <v>50</v>
      </c>
      <c r="M37" s="129">
        <f>SUM(M31:M35)</f>
        <v>22</v>
      </c>
      <c r="N37" s="115" t="e">
        <f>SUM(N31:N36)</f>
        <v>#REF!</v>
      </c>
      <c r="O37" s="122">
        <f>SUM(O31:O35)</f>
        <v>55</v>
      </c>
      <c r="P37" s="136">
        <f>SUM(P31:P35)</f>
        <v>21.25</v>
      </c>
      <c r="Q37" s="122" t="e">
        <f>SUM(Q31:Q36)</f>
        <v>#REF!</v>
      </c>
      <c r="R37" s="115">
        <f>SUM(R31:R35)</f>
        <v>55</v>
      </c>
      <c r="S37" s="129">
        <f>SUM(S31:S35)</f>
        <v>21</v>
      </c>
      <c r="T37" s="115" t="e">
        <f>SUM(T31:T36)</f>
        <v>#REF!</v>
      </c>
      <c r="U37" s="115">
        <f>SUM(U31:U35)</f>
        <v>60</v>
      </c>
      <c r="V37" s="129">
        <f>SUM(V31:V35)</f>
        <v>23</v>
      </c>
      <c r="W37" s="115" t="e">
        <f>SUM(W31:W36)</f>
        <v>#REF!</v>
      </c>
      <c r="X37" s="157"/>
      <c r="Y37" s="160"/>
      <c r="Z37" s="163"/>
      <c r="AA37" s="163"/>
      <c r="AB37" s="160"/>
      <c r="AC37" s="163"/>
      <c r="AD37" s="163"/>
      <c r="AE37" s="160"/>
      <c r="AF37" s="163"/>
      <c r="AG37" s="163"/>
      <c r="AH37" s="160"/>
      <c r="AI37" s="163"/>
      <c r="AJ37" s="163"/>
      <c r="AK37" s="160"/>
      <c r="AL37" s="163"/>
      <c r="AM37" s="163"/>
      <c r="AN37" s="160"/>
      <c r="AO37" s="163"/>
      <c r="AP37" s="163"/>
      <c r="AQ37" s="160"/>
      <c r="AR37" s="163"/>
      <c r="AS37" s="163"/>
      <c r="AT37" s="160"/>
      <c r="AU37" s="163"/>
      <c r="AV37" s="163"/>
      <c r="AW37" s="160"/>
      <c r="AX37" s="163"/>
      <c r="AY37" s="163"/>
      <c r="AZ37" s="160"/>
      <c r="BA37" s="163"/>
      <c r="BB37" s="163"/>
      <c r="BC37" s="160"/>
      <c r="BD37" s="163"/>
      <c r="BE37" s="163"/>
      <c r="BF37" s="160"/>
      <c r="BG37" s="163"/>
      <c r="BH37" s="163"/>
      <c r="BI37" s="160"/>
      <c r="BJ37" s="163"/>
      <c r="BK37" s="163"/>
      <c r="BL37" s="160"/>
      <c r="BM37" s="163"/>
    </row>
    <row r="38" spans="1:65" ht="17.100000000000001" customHeight="1">
      <c r="A38" s="9"/>
      <c r="B38" s="14"/>
      <c r="C38" s="21" t="s">
        <v>25</v>
      </c>
      <c r="D38" s="31"/>
      <c r="E38" s="37"/>
      <c r="F38" s="116" t="e">
        <f>IF(H37=MIN($H37,$K37,$N37,$Q37,$T37,$W37),"○","")</f>
        <v>#REF!</v>
      </c>
      <c r="G38" s="130"/>
      <c r="H38" s="144"/>
      <c r="I38" s="116" t="e">
        <f>IF(K37=MIN($H37,$K37,$N37,$Q37,$T37,$W37),"○","")</f>
        <v>#REF!</v>
      </c>
      <c r="J38" s="130"/>
      <c r="K38" s="144"/>
      <c r="L38" s="116" t="e">
        <f>IF(N37=MIN($H37,$K37,$N37,$Q37,$T37,$W37),"○","")</f>
        <v>#REF!</v>
      </c>
      <c r="M38" s="130"/>
      <c r="N38" s="144"/>
      <c r="O38" s="123" t="e">
        <f>IF(Q37=MIN($H37,$K37,$N37,$Q37,$T37,$W37),"○","")</f>
        <v>#REF!</v>
      </c>
      <c r="P38" s="137"/>
      <c r="Q38" s="151"/>
      <c r="R38" s="116" t="e">
        <f>IF(T37=MIN($H37,$K37,$N37,$Q37,$T37,$W37),"○","")</f>
        <v>#REF!</v>
      </c>
      <c r="S38" s="130"/>
      <c r="T38" s="144"/>
      <c r="U38" s="116" t="e">
        <f>IF(W37=MIN($H37,$K37,$N37,$Q37,$T37,$W37),"○","")</f>
        <v>#REF!</v>
      </c>
      <c r="V38" s="130"/>
      <c r="W38" s="144"/>
      <c r="X38" s="158"/>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row>
    <row r="39" spans="1:65" ht="17.100000000000001" customHeight="1">
      <c r="A39" s="9">
        <v>12</v>
      </c>
      <c r="B39" s="11"/>
      <c r="C39" s="16" t="s">
        <v>4</v>
      </c>
      <c r="D39" s="26" t="s">
        <v>7</v>
      </c>
      <c r="E39" s="32">
        <v>1</v>
      </c>
      <c r="F39" s="110">
        <v>5</v>
      </c>
      <c r="G39" s="124">
        <f>ROUND(F39*$E39,2)</f>
        <v>5</v>
      </c>
      <c r="H39" s="138">
        <f>+施工単価!$E$6</f>
        <v>1631</v>
      </c>
      <c r="I39" s="117">
        <v>5</v>
      </c>
      <c r="J39" s="131">
        <f>ROUND(I39*$E39,2)</f>
        <v>5</v>
      </c>
      <c r="K39" s="145">
        <f>+施工単価!$E$6</f>
        <v>1631</v>
      </c>
      <c r="L39" s="110">
        <v>5</v>
      </c>
      <c r="M39" s="124">
        <f>ROUND(L39*$E39,2)</f>
        <v>5</v>
      </c>
      <c r="N39" s="138">
        <f>+施工単価!$E$6</f>
        <v>1631</v>
      </c>
      <c r="O39" s="154"/>
      <c r="P39" s="159"/>
      <c r="Q39" s="180"/>
      <c r="R39" s="166"/>
      <c r="S39" s="159"/>
      <c r="T39" s="180"/>
      <c r="U39" s="166"/>
      <c r="V39" s="159"/>
      <c r="W39" s="180"/>
      <c r="X39" s="164"/>
      <c r="Y39" s="160"/>
      <c r="Z39" s="181"/>
      <c r="AA39" s="164"/>
      <c r="AB39" s="160"/>
      <c r="AC39" s="181"/>
      <c r="AD39" s="164"/>
      <c r="AE39" s="160"/>
      <c r="AF39" s="181"/>
      <c r="AG39" s="164"/>
      <c r="AH39" s="160"/>
      <c r="AI39" s="181"/>
      <c r="AJ39" s="164"/>
      <c r="AK39" s="160"/>
      <c r="AL39" s="181"/>
      <c r="AM39" s="164"/>
      <c r="AN39" s="160"/>
      <c r="AO39" s="181"/>
      <c r="AP39" s="164"/>
      <c r="AQ39" s="160"/>
      <c r="AR39" s="181"/>
      <c r="AS39" s="164"/>
      <c r="AT39" s="160"/>
      <c r="AU39" s="181"/>
      <c r="AV39" s="164"/>
      <c r="AW39" s="160"/>
      <c r="AX39" s="181"/>
      <c r="AY39" s="164"/>
      <c r="AZ39" s="160"/>
      <c r="BA39" s="181"/>
      <c r="BB39" s="164"/>
      <c r="BC39" s="160"/>
      <c r="BD39" s="181"/>
      <c r="BE39" s="164"/>
      <c r="BF39" s="160"/>
      <c r="BG39" s="181"/>
      <c r="BH39" s="164"/>
      <c r="BI39" s="160"/>
      <c r="BJ39" s="181"/>
      <c r="BK39" s="164"/>
      <c r="BL39" s="160"/>
      <c r="BM39" s="181"/>
    </row>
    <row r="40" spans="1:65" ht="17.100000000000001" customHeight="1">
      <c r="A40" s="9"/>
      <c r="B40" s="12"/>
      <c r="C40" s="17" t="s">
        <v>16</v>
      </c>
      <c r="D40" s="27" t="s">
        <v>35</v>
      </c>
      <c r="E40" s="33">
        <v>1</v>
      </c>
      <c r="F40" s="111">
        <v>5</v>
      </c>
      <c r="G40" s="125">
        <f>ROUND(F40*$E40,2)</f>
        <v>5</v>
      </c>
      <c r="H40" s="139">
        <f>+施工単価!$E$7</f>
        <v>1676</v>
      </c>
      <c r="I40" s="118">
        <v>5</v>
      </c>
      <c r="J40" s="132">
        <f>ROUND(I40*$E40,2)</f>
        <v>5</v>
      </c>
      <c r="K40" s="146">
        <f>+施工単価!$E$7</f>
        <v>1676</v>
      </c>
      <c r="L40" s="111">
        <v>5</v>
      </c>
      <c r="M40" s="125">
        <f>ROUND(L40*$E40,2)</f>
        <v>5</v>
      </c>
      <c r="N40" s="139">
        <f>+施工単価!$E$7</f>
        <v>1676</v>
      </c>
      <c r="O40" s="155"/>
      <c r="P40" s="160"/>
      <c r="Q40" s="181"/>
      <c r="R40" s="164"/>
      <c r="S40" s="160"/>
      <c r="T40" s="181"/>
      <c r="U40" s="164"/>
      <c r="V40" s="160"/>
      <c r="W40" s="181"/>
      <c r="X40" s="164"/>
      <c r="Y40" s="160"/>
      <c r="Z40" s="181"/>
      <c r="AA40" s="164"/>
      <c r="AB40" s="160"/>
      <c r="AC40" s="181"/>
      <c r="AD40" s="164"/>
      <c r="AE40" s="160"/>
      <c r="AF40" s="181"/>
      <c r="AG40" s="164"/>
      <c r="AH40" s="160"/>
      <c r="AI40" s="181"/>
      <c r="AJ40" s="164"/>
      <c r="AK40" s="160"/>
      <c r="AL40" s="181"/>
      <c r="AM40" s="164"/>
      <c r="AN40" s="160"/>
      <c r="AO40" s="181"/>
      <c r="AP40" s="164"/>
      <c r="AQ40" s="160"/>
      <c r="AR40" s="181"/>
      <c r="AS40" s="164"/>
      <c r="AT40" s="160"/>
      <c r="AU40" s="181"/>
      <c r="AV40" s="164"/>
      <c r="AW40" s="160"/>
      <c r="AX40" s="181"/>
      <c r="AY40" s="164"/>
      <c r="AZ40" s="160"/>
      <c r="BA40" s="181"/>
      <c r="BB40" s="164"/>
      <c r="BC40" s="160"/>
      <c r="BD40" s="181"/>
      <c r="BE40" s="164"/>
      <c r="BF40" s="160"/>
      <c r="BG40" s="181"/>
      <c r="BH40" s="164"/>
      <c r="BI40" s="160"/>
      <c r="BJ40" s="181"/>
      <c r="BK40" s="164"/>
      <c r="BL40" s="160"/>
      <c r="BM40" s="181"/>
    </row>
    <row r="41" spans="1:65" ht="17.100000000000001" customHeight="1">
      <c r="A41" s="9"/>
      <c r="B41" s="12"/>
      <c r="C41" s="17" t="s">
        <v>0</v>
      </c>
      <c r="D41" s="27" t="s">
        <v>11</v>
      </c>
      <c r="E41" s="33">
        <v>0.35</v>
      </c>
      <c r="F41" s="111">
        <v>10</v>
      </c>
      <c r="G41" s="125">
        <f>ROUND(F41*$E41,2)</f>
        <v>3.5</v>
      </c>
      <c r="H41" s="139">
        <f>IF(F41=0,0,LOOKUP(F41,施工単価!$D$8:$D$16,施工単価!$E$8:$E$16))</f>
        <v>556</v>
      </c>
      <c r="I41" s="118">
        <v>15</v>
      </c>
      <c r="J41" s="132">
        <f>ROUND(I41*$E41,2)</f>
        <v>5.25</v>
      </c>
      <c r="K41" s="146">
        <f>IF(I41=0,0,LOOKUP(I41,施工単価!$D$8:$D$16,施工単価!$E$8:$E$16))</f>
        <v>722</v>
      </c>
      <c r="L41" s="111">
        <v>10</v>
      </c>
      <c r="M41" s="125">
        <f>ROUND(L41*$E41,2)</f>
        <v>3.5</v>
      </c>
      <c r="N41" s="139">
        <f>IF(L41=0,0,LOOKUP(L41,施工単価!$D$8:$D$16,施工単価!$E$8:$E$16))</f>
        <v>556</v>
      </c>
      <c r="O41" s="155"/>
      <c r="P41" s="160"/>
      <c r="Q41" s="163"/>
      <c r="R41" s="164"/>
      <c r="S41" s="160"/>
      <c r="T41" s="163"/>
      <c r="U41" s="164"/>
      <c r="V41" s="160"/>
      <c r="W41" s="163"/>
      <c r="X41" s="164"/>
      <c r="Y41" s="160"/>
      <c r="Z41" s="163"/>
      <c r="AA41" s="164"/>
      <c r="AB41" s="160"/>
      <c r="AC41" s="163"/>
      <c r="AD41" s="164"/>
      <c r="AE41" s="160"/>
      <c r="AF41" s="163"/>
      <c r="AG41" s="164"/>
      <c r="AH41" s="160"/>
      <c r="AI41" s="163"/>
      <c r="AJ41" s="164"/>
      <c r="AK41" s="160"/>
      <c r="AL41" s="163"/>
      <c r="AM41" s="164"/>
      <c r="AN41" s="160"/>
      <c r="AO41" s="163"/>
      <c r="AP41" s="164"/>
      <c r="AQ41" s="160"/>
      <c r="AR41" s="163"/>
      <c r="AS41" s="164"/>
      <c r="AT41" s="160"/>
      <c r="AU41" s="163"/>
      <c r="AV41" s="164"/>
      <c r="AW41" s="160"/>
      <c r="AX41" s="163"/>
      <c r="AY41" s="164"/>
      <c r="AZ41" s="160"/>
      <c r="BA41" s="163"/>
      <c r="BB41" s="164"/>
      <c r="BC41" s="160"/>
      <c r="BD41" s="163"/>
      <c r="BE41" s="164"/>
      <c r="BF41" s="160"/>
      <c r="BG41" s="163"/>
      <c r="BH41" s="164"/>
      <c r="BI41" s="160"/>
      <c r="BJ41" s="163"/>
      <c r="BK41" s="164"/>
      <c r="BL41" s="160"/>
      <c r="BM41" s="163"/>
    </row>
    <row r="42" spans="1:65" ht="17.100000000000001" customHeight="1">
      <c r="A42" s="9"/>
      <c r="B42" s="12"/>
      <c r="C42" s="18" t="s">
        <v>2</v>
      </c>
      <c r="D42" s="28" t="s">
        <v>1</v>
      </c>
      <c r="E42" s="34">
        <v>0.25</v>
      </c>
      <c r="F42" s="112">
        <v>25</v>
      </c>
      <c r="G42" s="126">
        <f>ROUND(F42*$E42,2)</f>
        <v>6.25</v>
      </c>
      <c r="H42" s="140" t="e">
        <f>IF(F42=0,0,LOOKUP(F42,施工単価!$D$17:$D$40,#REF!))</f>
        <v>#REF!</v>
      </c>
      <c r="I42" s="119">
        <v>15</v>
      </c>
      <c r="J42" s="133">
        <f>ROUND(I42*$E42,2)</f>
        <v>3.75</v>
      </c>
      <c r="K42" s="147" t="e">
        <f>IF(I42=0,0,LOOKUP(I42,施工単価!$D$17:$D$40,#REF!))</f>
        <v>#REF!</v>
      </c>
      <c r="L42" s="112">
        <v>10</v>
      </c>
      <c r="M42" s="126">
        <f>ROUND(L42*$E42,2)</f>
        <v>2.5</v>
      </c>
      <c r="N42" s="140" t="e">
        <f>IF(L42=0,0,LOOKUP(L42,施工単価!$D$17:$D$40,#REF!))</f>
        <v>#REF!</v>
      </c>
      <c r="O42" s="155"/>
      <c r="P42" s="160"/>
      <c r="Q42" s="163"/>
      <c r="R42" s="164"/>
      <c r="S42" s="160"/>
      <c r="T42" s="163"/>
      <c r="U42" s="164"/>
      <c r="V42" s="160"/>
      <c r="W42" s="163"/>
      <c r="X42" s="164"/>
      <c r="Y42" s="160"/>
      <c r="Z42" s="163"/>
      <c r="AA42" s="164"/>
      <c r="AB42" s="160"/>
      <c r="AC42" s="163"/>
      <c r="AD42" s="164"/>
      <c r="AE42" s="160"/>
      <c r="AF42" s="163"/>
      <c r="AG42" s="164"/>
      <c r="AH42" s="160"/>
      <c r="AI42" s="163"/>
      <c r="AJ42" s="164"/>
      <c r="AK42" s="160"/>
      <c r="AL42" s="163"/>
      <c r="AM42" s="164"/>
      <c r="AN42" s="160"/>
      <c r="AO42" s="163"/>
      <c r="AP42" s="164"/>
      <c r="AQ42" s="160"/>
      <c r="AR42" s="163"/>
      <c r="AS42" s="164"/>
      <c r="AT42" s="160"/>
      <c r="AU42" s="163"/>
      <c r="AV42" s="164"/>
      <c r="AW42" s="160"/>
      <c r="AX42" s="163"/>
      <c r="AY42" s="164"/>
      <c r="AZ42" s="160"/>
      <c r="BA42" s="163"/>
      <c r="BB42" s="164"/>
      <c r="BC42" s="160"/>
      <c r="BD42" s="163"/>
      <c r="BE42" s="164"/>
      <c r="BF42" s="160"/>
      <c r="BG42" s="163"/>
      <c r="BH42" s="164"/>
      <c r="BI42" s="160"/>
      <c r="BJ42" s="163"/>
      <c r="BK42" s="164"/>
      <c r="BL42" s="160"/>
      <c r="BM42" s="163"/>
    </row>
    <row r="43" spans="1:65" ht="17.100000000000001" customHeight="1">
      <c r="A43" s="9"/>
      <c r="B43" s="12"/>
      <c r="C43" s="19"/>
      <c r="D43" s="29" t="s">
        <v>6</v>
      </c>
      <c r="E43" s="35">
        <v>0.2</v>
      </c>
      <c r="F43" s="113">
        <v>0</v>
      </c>
      <c r="G43" s="127">
        <f>ROUND(F43*$E43,2)</f>
        <v>0</v>
      </c>
      <c r="H43" s="141">
        <f>IF(F43=0,0,LOOKUP(F43,施工単価!$D$41:$D$64,#REF!))</f>
        <v>0</v>
      </c>
      <c r="I43" s="120">
        <v>0</v>
      </c>
      <c r="J43" s="134">
        <f>ROUND(I43*$E43,2)</f>
        <v>0</v>
      </c>
      <c r="K43" s="148">
        <f>IF(I43=0,0,LOOKUP(I43,施工単価!$D$41:$D$64,#REF!))</f>
        <v>0</v>
      </c>
      <c r="L43" s="113">
        <v>20</v>
      </c>
      <c r="M43" s="127">
        <f>ROUND(L43*$E43,2)</f>
        <v>4</v>
      </c>
      <c r="N43" s="141" t="e">
        <f>IF(L43=0,0,LOOKUP(L43,施工単価!$D$41:$D$64,#REF!))</f>
        <v>#REF!</v>
      </c>
      <c r="O43" s="155"/>
      <c r="P43" s="160"/>
      <c r="Q43" s="163"/>
      <c r="R43" s="164"/>
      <c r="S43" s="160"/>
      <c r="T43" s="163"/>
      <c r="U43" s="164"/>
      <c r="V43" s="160"/>
      <c r="W43" s="163"/>
      <c r="X43" s="164"/>
      <c r="Y43" s="160"/>
      <c r="Z43" s="163"/>
      <c r="AA43" s="164"/>
      <c r="AB43" s="160"/>
      <c r="AC43" s="163"/>
      <c r="AD43" s="164"/>
      <c r="AE43" s="160"/>
      <c r="AF43" s="163"/>
      <c r="AG43" s="164"/>
      <c r="AH43" s="160"/>
      <c r="AI43" s="163"/>
      <c r="AJ43" s="164"/>
      <c r="AK43" s="160"/>
      <c r="AL43" s="163"/>
      <c r="AM43" s="164"/>
      <c r="AN43" s="160"/>
      <c r="AO43" s="163"/>
      <c r="AP43" s="164"/>
      <c r="AQ43" s="160"/>
      <c r="AR43" s="163"/>
      <c r="AS43" s="164"/>
      <c r="AT43" s="160"/>
      <c r="AU43" s="163"/>
      <c r="AV43" s="164"/>
      <c r="AW43" s="160"/>
      <c r="AX43" s="163"/>
      <c r="AY43" s="164"/>
      <c r="AZ43" s="160"/>
      <c r="BA43" s="163"/>
      <c r="BB43" s="164"/>
      <c r="BC43" s="160"/>
      <c r="BD43" s="163"/>
      <c r="BE43" s="164"/>
      <c r="BF43" s="160"/>
      <c r="BG43" s="163"/>
      <c r="BH43" s="164"/>
      <c r="BI43" s="160"/>
      <c r="BJ43" s="163"/>
      <c r="BK43" s="164"/>
      <c r="BL43" s="160"/>
      <c r="BM43" s="163"/>
    </row>
    <row r="44" spans="1:65" ht="17.100000000000001" customHeight="1">
      <c r="A44" s="9"/>
      <c r="B44" s="12"/>
      <c r="C44" s="20" t="s">
        <v>21</v>
      </c>
      <c r="D44" s="30" t="s">
        <v>17</v>
      </c>
      <c r="E44" s="36">
        <f>+施工単価!$E$65</f>
        <v>964</v>
      </c>
      <c r="F44" s="114">
        <f>+F45/100</f>
        <v>0.45</v>
      </c>
      <c r="G44" s="59" t="str">
        <f>IF(G45&lt;$B45,"NG","")</f>
        <v/>
      </c>
      <c r="H44" s="142">
        <f>ROUND($E44*F44,0)</f>
        <v>434</v>
      </c>
      <c r="I44" s="121">
        <f>+I45/100</f>
        <v>0.4</v>
      </c>
      <c r="J44" s="92" t="str">
        <f>IF(J45&lt;$B45,"NG","")</f>
        <v/>
      </c>
      <c r="K44" s="153">
        <f>ROUND($E44*I44,0)</f>
        <v>386</v>
      </c>
      <c r="L44" s="114">
        <f>+L45/100</f>
        <v>0.5</v>
      </c>
      <c r="M44" s="91" t="str">
        <f>IF(M45&lt;$B45,"NG","")</f>
        <v/>
      </c>
      <c r="N44" s="152">
        <f>ROUND($E44*L44,0)</f>
        <v>482</v>
      </c>
      <c r="O44" s="156"/>
      <c r="P44" s="160"/>
      <c r="Q44" s="163"/>
      <c r="R44" s="165"/>
      <c r="S44" s="160"/>
      <c r="T44" s="163"/>
      <c r="U44" s="165"/>
      <c r="V44" s="160"/>
      <c r="W44" s="163"/>
      <c r="X44" s="165"/>
      <c r="Y44" s="160"/>
      <c r="Z44" s="163"/>
      <c r="AA44" s="165"/>
      <c r="AB44" s="160"/>
      <c r="AC44" s="163"/>
      <c r="AD44" s="165"/>
      <c r="AE44" s="160"/>
      <c r="AF44" s="163"/>
      <c r="AG44" s="165"/>
      <c r="AH44" s="160"/>
      <c r="AI44" s="163"/>
      <c r="AJ44" s="165"/>
      <c r="AK44" s="160"/>
      <c r="AL44" s="163"/>
      <c r="AM44" s="165"/>
      <c r="AN44" s="160"/>
      <c r="AO44" s="163"/>
      <c r="AP44" s="165"/>
      <c r="AQ44" s="160"/>
      <c r="AR44" s="163"/>
      <c r="AS44" s="165"/>
      <c r="AT44" s="160"/>
      <c r="AU44" s="163"/>
      <c r="AV44" s="165"/>
      <c r="AW44" s="160"/>
      <c r="AX44" s="163"/>
      <c r="AY44" s="165"/>
      <c r="AZ44" s="160"/>
      <c r="BA44" s="163"/>
      <c r="BB44" s="165"/>
      <c r="BC44" s="160"/>
      <c r="BD44" s="163"/>
      <c r="BE44" s="165"/>
      <c r="BF44" s="160"/>
      <c r="BG44" s="163"/>
      <c r="BH44" s="165"/>
      <c r="BI44" s="160"/>
      <c r="BJ44" s="163"/>
      <c r="BK44" s="165"/>
      <c r="BL44" s="160"/>
      <c r="BM44" s="163"/>
    </row>
    <row r="45" spans="1:65" ht="17.100000000000001" customHeight="1">
      <c r="A45" s="9"/>
      <c r="B45" s="13">
        <f>ROUNDUP(3.84*A$4^0.16/(A39^0.3),1)</f>
        <v>18.600000000000001</v>
      </c>
      <c r="C45" s="21" t="s">
        <v>8</v>
      </c>
      <c r="D45" s="31"/>
      <c r="E45" s="37"/>
      <c r="F45" s="115">
        <f>SUM(F39:F43)</f>
        <v>45</v>
      </c>
      <c r="G45" s="129">
        <f>SUM(G39:G43)</f>
        <v>19.75</v>
      </c>
      <c r="H45" s="143" t="e">
        <f>SUM(H39:H44)</f>
        <v>#REF!</v>
      </c>
      <c r="I45" s="122">
        <f>SUM(I39:I43)</f>
        <v>40</v>
      </c>
      <c r="J45" s="136">
        <f>SUM(J39:J43)</f>
        <v>19</v>
      </c>
      <c r="K45" s="122" t="e">
        <f>SUM(K39:K44)</f>
        <v>#REF!</v>
      </c>
      <c r="L45" s="115">
        <f>SUM(L39:L43)</f>
        <v>50</v>
      </c>
      <c r="M45" s="129">
        <f>SUM(M39:M43)</f>
        <v>20</v>
      </c>
      <c r="N45" s="115" t="e">
        <f>SUM(N39:N44)</f>
        <v>#REF!</v>
      </c>
      <c r="O45" s="157"/>
      <c r="P45" s="160"/>
      <c r="Q45" s="163"/>
      <c r="R45" s="163"/>
      <c r="S45" s="160"/>
      <c r="T45" s="163"/>
      <c r="U45" s="163"/>
      <c r="V45" s="160"/>
      <c r="W45" s="163"/>
      <c r="X45" s="163"/>
      <c r="Y45" s="160"/>
      <c r="Z45" s="163"/>
      <c r="AA45" s="163"/>
      <c r="AB45" s="160"/>
      <c r="AC45" s="163"/>
      <c r="AD45" s="163"/>
      <c r="AE45" s="160"/>
      <c r="AF45" s="163"/>
      <c r="AG45" s="163"/>
      <c r="AH45" s="160"/>
      <c r="AI45" s="163"/>
      <c r="AJ45" s="163"/>
      <c r="AK45" s="160"/>
      <c r="AL45" s="163"/>
      <c r="AM45" s="163"/>
      <c r="AN45" s="160"/>
      <c r="AO45" s="163"/>
      <c r="AP45" s="163"/>
      <c r="AQ45" s="160"/>
      <c r="AR45" s="163"/>
      <c r="AS45" s="163"/>
      <c r="AT45" s="160"/>
      <c r="AU45" s="163"/>
      <c r="AV45" s="163"/>
      <c r="AW45" s="160"/>
      <c r="AX45" s="163"/>
      <c r="AY45" s="163"/>
      <c r="AZ45" s="160"/>
      <c r="BA45" s="163"/>
      <c r="BB45" s="163"/>
      <c r="BC45" s="160"/>
      <c r="BD45" s="163"/>
      <c r="BE45" s="163"/>
      <c r="BF45" s="160"/>
      <c r="BG45" s="163"/>
      <c r="BH45" s="163"/>
      <c r="BI45" s="160"/>
      <c r="BJ45" s="163"/>
      <c r="BK45" s="163"/>
      <c r="BL45" s="160"/>
      <c r="BM45" s="163"/>
    </row>
    <row r="46" spans="1:65" ht="17.100000000000001" customHeight="1">
      <c r="A46" s="9"/>
      <c r="B46" s="14"/>
      <c r="C46" s="21" t="s">
        <v>25</v>
      </c>
      <c r="D46" s="31"/>
      <c r="E46" s="37"/>
      <c r="F46" s="116" t="e">
        <f>IF(H45=MIN($H45,$K45,$N45),"○","")</f>
        <v>#REF!</v>
      </c>
      <c r="G46" s="130"/>
      <c r="H46" s="144"/>
      <c r="I46" s="123" t="e">
        <f>IF(K45=MIN($H45,$K45,$N45),"○","")</f>
        <v>#REF!</v>
      </c>
      <c r="J46" s="137"/>
      <c r="K46" s="151"/>
      <c r="L46" s="116" t="e">
        <f>IF(N45=MIN($H45,$K45,$N45),"○","")</f>
        <v>#REF!</v>
      </c>
      <c r="M46" s="130"/>
      <c r="N46" s="144"/>
      <c r="O46" s="158"/>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84"/>
      <c r="BC46" s="184"/>
      <c r="BD46" s="184"/>
      <c r="BE46" s="184"/>
      <c r="BF46" s="184"/>
      <c r="BG46" s="184"/>
      <c r="BH46" s="184"/>
      <c r="BI46" s="184"/>
      <c r="BJ46" s="184"/>
      <c r="BK46" s="184"/>
      <c r="BL46" s="184"/>
      <c r="BM46" s="184"/>
    </row>
    <row r="47" spans="1:65" ht="15" customHeight="1"/>
    <row r="48" spans="1:65" ht="15" customHeight="1"/>
    <row r="49" ht="1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sheetData>
  <mergeCells count="103">
    <mergeCell ref="A2:C2"/>
    <mergeCell ref="A4:E4"/>
    <mergeCell ref="F5:H5"/>
    <mergeCell ref="I5:K5"/>
    <mergeCell ref="L5:N5"/>
    <mergeCell ref="O5:Q5"/>
    <mergeCell ref="R5:T5"/>
    <mergeCell ref="U5:W5"/>
    <mergeCell ref="X5:Z5"/>
    <mergeCell ref="AA5:AC5"/>
    <mergeCell ref="AD5:AF5"/>
    <mergeCell ref="AG5:AI5"/>
    <mergeCell ref="AJ5:AL5"/>
    <mergeCell ref="AM5:AO5"/>
    <mergeCell ref="AP5:AR5"/>
    <mergeCell ref="AS5:AU5"/>
    <mergeCell ref="AV5:AX5"/>
    <mergeCell ref="AY5:BA5"/>
    <mergeCell ref="BB5:BD5"/>
    <mergeCell ref="BE5:BG5"/>
    <mergeCell ref="BH5:BJ5"/>
    <mergeCell ref="BK5:BM5"/>
    <mergeCell ref="C13:E13"/>
    <mergeCell ref="C14:E14"/>
    <mergeCell ref="F14: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AV14:AX14"/>
    <mergeCell ref="AY14:BA14"/>
    <mergeCell ref="BB14:BD14"/>
    <mergeCell ref="BE14:BG14"/>
    <mergeCell ref="BH14:BJ14"/>
    <mergeCell ref="BK14:BM14"/>
    <mergeCell ref="C21:E21"/>
    <mergeCell ref="C22:E22"/>
    <mergeCell ref="F22:H22"/>
    <mergeCell ref="I22:K22"/>
    <mergeCell ref="L22:N22"/>
    <mergeCell ref="O22:Q22"/>
    <mergeCell ref="R22:T22"/>
    <mergeCell ref="U22:W22"/>
    <mergeCell ref="X22:Z22"/>
    <mergeCell ref="AA22:AC22"/>
    <mergeCell ref="AD22:AF22"/>
    <mergeCell ref="AG22:AI22"/>
    <mergeCell ref="AJ22:AL22"/>
    <mergeCell ref="AM22:AO22"/>
    <mergeCell ref="AP22:AR22"/>
    <mergeCell ref="AS22:AU22"/>
    <mergeCell ref="AV22:AX22"/>
    <mergeCell ref="C29:E29"/>
    <mergeCell ref="C30:E30"/>
    <mergeCell ref="F30:H30"/>
    <mergeCell ref="I30:K30"/>
    <mergeCell ref="L30:N30"/>
    <mergeCell ref="O30:Q30"/>
    <mergeCell ref="R30:T30"/>
    <mergeCell ref="U30:W30"/>
    <mergeCell ref="X30:Z30"/>
    <mergeCell ref="AA30:AC30"/>
    <mergeCell ref="C37:E37"/>
    <mergeCell ref="C38:E38"/>
    <mergeCell ref="F38:H38"/>
    <mergeCell ref="I38:K38"/>
    <mergeCell ref="L38:N38"/>
    <mergeCell ref="O38:Q38"/>
    <mergeCell ref="R38:T38"/>
    <mergeCell ref="U38:W38"/>
    <mergeCell ref="C45:E45"/>
    <mergeCell ref="C46:E46"/>
    <mergeCell ref="F46:H46"/>
    <mergeCell ref="I46:K46"/>
    <mergeCell ref="L46:N46"/>
    <mergeCell ref="BB46:BD46"/>
    <mergeCell ref="BE46:BG46"/>
    <mergeCell ref="BH46:BJ46"/>
    <mergeCell ref="BK46:BM46"/>
    <mergeCell ref="A5:A6"/>
    <mergeCell ref="B5:B6"/>
    <mergeCell ref="C5:C6"/>
    <mergeCell ref="D5:D6"/>
    <mergeCell ref="E5:E6"/>
    <mergeCell ref="C10:C11"/>
    <mergeCell ref="C18:C19"/>
    <mergeCell ref="C26:C27"/>
    <mergeCell ref="C34:C35"/>
    <mergeCell ref="C42:C43"/>
    <mergeCell ref="A7:A14"/>
    <mergeCell ref="A15:A22"/>
    <mergeCell ref="A23:A30"/>
    <mergeCell ref="A31:A38"/>
    <mergeCell ref="A39:A46"/>
  </mergeCells>
  <phoneticPr fontId="2"/>
  <conditionalFormatting sqref="G13 J13 M13">
    <cfRule type="expression" dxfId="90" priority="313">
      <formula>G13&lt;$B13</formula>
    </cfRule>
  </conditionalFormatting>
  <conditionalFormatting sqref="AT21">
    <cfRule type="expression" dxfId="89" priority="137">
      <formula>AT21&lt;$B21</formula>
    </cfRule>
  </conditionalFormatting>
  <conditionalFormatting sqref="P13">
    <cfRule type="expression" dxfId="88" priority="305">
      <formula>P13&lt;$B13</formula>
    </cfRule>
  </conditionalFormatting>
  <conditionalFormatting sqref="BC21">
    <cfRule type="expression" dxfId="87" priority="131">
      <formula>BC21&lt;$B21</formula>
    </cfRule>
  </conditionalFormatting>
  <conditionalFormatting sqref="S13">
    <cfRule type="expression" dxfId="86" priority="301">
      <formula>S13&lt;$B13</formula>
    </cfRule>
  </conditionalFormatting>
  <conditionalFormatting sqref="BI21">
    <cfRule type="expression" dxfId="85" priority="127">
      <formula>BI21&lt;$B21</formula>
    </cfRule>
  </conditionalFormatting>
  <conditionalFormatting sqref="V13">
    <cfRule type="expression" dxfId="84" priority="297">
      <formula>V13&lt;$B13</formula>
    </cfRule>
  </conditionalFormatting>
  <conditionalFormatting sqref="G29 J29 M29">
    <cfRule type="expression" dxfId="83" priority="121">
      <formula>G29&lt;$B29</formula>
    </cfRule>
  </conditionalFormatting>
  <conditionalFormatting sqref="P29">
    <cfRule type="expression" dxfId="82" priority="117">
      <formula>P29&lt;$B29</formula>
    </cfRule>
  </conditionalFormatting>
  <conditionalFormatting sqref="S29">
    <cfRule type="expression" dxfId="81" priority="115">
      <formula>S29&lt;$B29</formula>
    </cfRule>
  </conditionalFormatting>
  <conditionalFormatting sqref="V29">
    <cfRule type="expression" dxfId="80" priority="113">
      <formula>V29&lt;$B29</formula>
    </cfRule>
  </conditionalFormatting>
  <conditionalFormatting sqref="Y29">
    <cfRule type="expression" dxfId="79" priority="111">
      <formula>Y29&lt;$B29</formula>
    </cfRule>
  </conditionalFormatting>
  <conditionalFormatting sqref="AE29">
    <cfRule type="expression" dxfId="78" priority="107">
      <formula>AE29&lt;$B29</formula>
    </cfRule>
  </conditionalFormatting>
  <conditionalFormatting sqref="AH29">
    <cfRule type="expression" dxfId="77" priority="105">
      <formula>AH29&lt;$B29</formula>
    </cfRule>
  </conditionalFormatting>
  <conditionalFormatting sqref="AK29">
    <cfRule type="expression" dxfId="76" priority="103">
      <formula>AK29&lt;$B29</formula>
    </cfRule>
  </conditionalFormatting>
  <conditionalFormatting sqref="Y13">
    <cfRule type="expression" dxfId="75" priority="273">
      <formula>Y13&lt;$B13</formula>
    </cfRule>
  </conditionalFormatting>
  <conditionalFormatting sqref="AQ29">
    <cfRule type="expression" dxfId="74" priority="99">
      <formula>AQ29&lt;$B29</formula>
    </cfRule>
  </conditionalFormatting>
  <conditionalFormatting sqref="AT29">
    <cfRule type="expression" dxfId="73" priority="97">
      <formula>AT29&lt;$B29</formula>
    </cfRule>
  </conditionalFormatting>
  <conditionalFormatting sqref="AW29">
    <cfRule type="expression" dxfId="72" priority="95">
      <formula>AW29&lt;$B29</formula>
    </cfRule>
  </conditionalFormatting>
  <conditionalFormatting sqref="AB13">
    <cfRule type="expression" dxfId="71" priority="265">
      <formula>AB13&lt;$B13</formula>
    </cfRule>
  </conditionalFormatting>
  <conditionalFormatting sqref="BC29">
    <cfRule type="expression" dxfId="70" priority="91">
      <formula>BC29&lt;$B29</formula>
    </cfRule>
  </conditionalFormatting>
  <conditionalFormatting sqref="BF29">
    <cfRule type="expression" dxfId="69" priority="89">
      <formula>BF29&lt;$B29</formula>
    </cfRule>
  </conditionalFormatting>
  <conditionalFormatting sqref="BI29">
    <cfRule type="expression" dxfId="68" priority="87">
      <formula>BI29&lt;$B29</formula>
    </cfRule>
  </conditionalFormatting>
  <conditionalFormatting sqref="AE13">
    <cfRule type="expression" dxfId="67" priority="257">
      <formula>AE13&lt;$B13</formula>
    </cfRule>
  </conditionalFormatting>
  <conditionalFormatting sqref="G37 J37 M37">
    <cfRule type="expression" dxfId="66" priority="81">
      <formula>G37&lt;$B37</formula>
    </cfRule>
  </conditionalFormatting>
  <conditionalFormatting sqref="AH13">
    <cfRule type="expression" dxfId="65" priority="249">
      <formula>AH13&lt;$B13</formula>
    </cfRule>
  </conditionalFormatting>
  <conditionalFormatting sqref="S37">
    <cfRule type="expression" dxfId="64" priority="75">
      <formula>S37&lt;$B37</formula>
    </cfRule>
  </conditionalFormatting>
  <conditionalFormatting sqref="V37">
    <cfRule type="expression" dxfId="63" priority="73">
      <formula>V37&lt;$B37</formula>
    </cfRule>
  </conditionalFormatting>
  <conditionalFormatting sqref="Y37">
    <cfRule type="expression" dxfId="62" priority="71">
      <formula>Y37&lt;$B37</formula>
    </cfRule>
  </conditionalFormatting>
  <conditionalFormatting sqref="AK13">
    <cfRule type="expression" dxfId="61" priority="241">
      <formula>AK13&lt;$B13</formula>
    </cfRule>
  </conditionalFormatting>
  <conditionalFormatting sqref="AE37">
    <cfRule type="expression" dxfId="60" priority="67">
      <formula>AE37&lt;$B37</formula>
    </cfRule>
  </conditionalFormatting>
  <conditionalFormatting sqref="AH37">
    <cfRule type="expression" dxfId="59" priority="65">
      <formula>AH37&lt;$B37</formula>
    </cfRule>
  </conditionalFormatting>
  <conditionalFormatting sqref="AK37">
    <cfRule type="expression" dxfId="58" priority="63">
      <formula>AK37&lt;$B37</formula>
    </cfRule>
  </conditionalFormatting>
  <conditionalFormatting sqref="AN13">
    <cfRule type="expression" dxfId="57" priority="233">
      <formula>AN13&lt;$B13</formula>
    </cfRule>
  </conditionalFormatting>
  <conditionalFormatting sqref="AQ37">
    <cfRule type="expression" dxfId="56" priority="59">
      <formula>AQ37&lt;$B37</formula>
    </cfRule>
  </conditionalFormatting>
  <conditionalFormatting sqref="AT37">
    <cfRule type="expression" dxfId="55" priority="57">
      <formula>AT37&lt;$B37</formula>
    </cfRule>
  </conditionalFormatting>
  <conditionalFormatting sqref="AW37">
    <cfRule type="expression" dxfId="54" priority="55">
      <formula>AW37&lt;$B37</formula>
    </cfRule>
  </conditionalFormatting>
  <conditionalFormatting sqref="AQ13">
    <cfRule type="expression" dxfId="53" priority="225">
      <formula>AQ13&lt;$B13</formula>
    </cfRule>
  </conditionalFormatting>
  <conditionalFormatting sqref="BC37">
    <cfRule type="expression" dxfId="52" priority="51">
      <formula>BC37&lt;$B37</formula>
    </cfRule>
  </conditionalFormatting>
  <conditionalFormatting sqref="BF37">
    <cfRule type="expression" dxfId="51" priority="49">
      <formula>BF37&lt;$B37</formula>
    </cfRule>
  </conditionalFormatting>
  <conditionalFormatting sqref="BI37">
    <cfRule type="expression" dxfId="50" priority="47">
      <formula>BI37&lt;$B37</formula>
    </cfRule>
  </conditionalFormatting>
  <conditionalFormatting sqref="AT13">
    <cfRule type="expression" dxfId="49" priority="217">
      <formula>AT13&lt;$B13</formula>
    </cfRule>
  </conditionalFormatting>
  <conditionalFormatting sqref="G45 J45 M45">
    <cfRule type="expression" dxfId="48" priority="41">
      <formula>G45&lt;$B45</formula>
    </cfRule>
  </conditionalFormatting>
  <conditionalFormatting sqref="AW13">
    <cfRule type="expression" dxfId="47" priority="209">
      <formula>AW13&lt;$B13</formula>
    </cfRule>
  </conditionalFormatting>
  <conditionalFormatting sqref="S45">
    <cfRule type="expression" dxfId="46" priority="35">
      <formula>S45&lt;$B45</formula>
    </cfRule>
  </conditionalFormatting>
  <conditionalFormatting sqref="V45">
    <cfRule type="expression" dxfId="45" priority="33">
      <formula>V45&lt;$B45</formula>
    </cfRule>
  </conditionalFormatting>
  <conditionalFormatting sqref="Y45">
    <cfRule type="expression" dxfId="44" priority="31">
      <formula>Y45&lt;$B45</formula>
    </cfRule>
  </conditionalFormatting>
  <conditionalFormatting sqref="AB45">
    <cfRule type="expression" dxfId="43" priority="29">
      <formula>AB45&lt;$B45</formula>
    </cfRule>
  </conditionalFormatting>
  <conditionalFormatting sqref="AH45">
    <cfRule type="expression" dxfId="42" priority="25">
      <formula>AH45&lt;$B45</formula>
    </cfRule>
  </conditionalFormatting>
  <conditionalFormatting sqref="AK45">
    <cfRule type="expression" dxfId="41" priority="23">
      <formula>AK45&lt;$B45</formula>
    </cfRule>
  </conditionalFormatting>
  <conditionalFormatting sqref="AN45">
    <cfRule type="expression" dxfId="40" priority="21">
      <formula>AN45&lt;$B45</formula>
    </cfRule>
  </conditionalFormatting>
  <conditionalFormatting sqref="AQ45">
    <cfRule type="expression" dxfId="39" priority="19">
      <formula>AQ45&lt;$B45</formula>
    </cfRule>
  </conditionalFormatting>
  <conditionalFormatting sqref="AT45">
    <cfRule type="expression" dxfId="38" priority="17">
      <formula>AT45&lt;$B45</formula>
    </cfRule>
  </conditionalFormatting>
  <conditionalFormatting sqref="AW45">
    <cfRule type="expression" dxfId="37" priority="15">
      <formula>AW45&lt;$B45</formula>
    </cfRule>
  </conditionalFormatting>
  <conditionalFormatting sqref="AZ45">
    <cfRule type="expression" dxfId="36" priority="13">
      <formula>AZ45&lt;$B45</formula>
    </cfRule>
  </conditionalFormatting>
  <conditionalFormatting sqref="BC45">
    <cfRule type="expression" dxfId="35" priority="11">
      <formula>BC45&lt;$B45</formula>
    </cfRule>
  </conditionalFormatting>
  <conditionalFormatting sqref="BF45">
    <cfRule type="expression" dxfId="34" priority="9">
      <formula>BF45&lt;$B45</formula>
    </cfRule>
  </conditionalFormatting>
  <conditionalFormatting sqref="BI45">
    <cfRule type="expression" dxfId="33" priority="7">
      <formula>BI45&lt;$B45</formula>
    </cfRule>
  </conditionalFormatting>
  <conditionalFormatting sqref="BL45">
    <cfRule type="expression" dxfId="32" priority="5">
      <formula>BL45&lt;$B45</formula>
    </cfRule>
  </conditionalFormatting>
  <conditionalFormatting sqref="AZ13">
    <cfRule type="expression" dxfId="31" priority="173">
      <formula>AZ13&lt;$B13</formula>
    </cfRule>
  </conditionalFormatting>
  <conditionalFormatting sqref="BC13">
    <cfRule type="expression" dxfId="30" priority="171">
      <formula>BC13&lt;$B13</formula>
    </cfRule>
  </conditionalFormatting>
  <conditionalFormatting sqref="BF13">
    <cfRule type="expression" dxfId="29" priority="169">
      <formula>BF13&lt;$B13</formula>
    </cfRule>
  </conditionalFormatting>
  <conditionalFormatting sqref="BI13">
    <cfRule type="expression" dxfId="28" priority="167">
      <formula>BI13&lt;$B13</formula>
    </cfRule>
  </conditionalFormatting>
  <conditionalFormatting sqref="BL13">
    <cfRule type="expression" dxfId="27" priority="165">
      <formula>BL13&lt;$B13</formula>
    </cfRule>
  </conditionalFormatting>
  <conditionalFormatting sqref="G21 J21 M21">
    <cfRule type="expression" dxfId="26" priority="161">
      <formula>G21&lt;$B21</formula>
    </cfRule>
  </conditionalFormatting>
  <conditionalFormatting sqref="P21">
    <cfRule type="expression" dxfId="25" priority="157">
      <formula>P21&lt;$B21</formula>
    </cfRule>
  </conditionalFormatting>
  <conditionalFormatting sqref="S21">
    <cfRule type="expression" dxfId="24" priority="155">
      <formula>S21&lt;$B21</formula>
    </cfRule>
  </conditionalFormatting>
  <conditionalFormatting sqref="V21">
    <cfRule type="expression" dxfId="23" priority="153">
      <formula>V21&lt;$B21</formula>
    </cfRule>
  </conditionalFormatting>
  <conditionalFormatting sqref="Y21">
    <cfRule type="expression" dxfId="22" priority="151">
      <formula>Y21&lt;$B21</formula>
    </cfRule>
  </conditionalFormatting>
  <conditionalFormatting sqref="AB21">
    <cfRule type="expression" dxfId="21" priority="149">
      <formula>AB21&lt;$B21</formula>
    </cfRule>
  </conditionalFormatting>
  <conditionalFormatting sqref="AE21">
    <cfRule type="expression" dxfId="20" priority="147">
      <formula>AE21&lt;$B21</formula>
    </cfRule>
  </conditionalFormatting>
  <conditionalFormatting sqref="AH21">
    <cfRule type="expression" dxfId="19" priority="145">
      <formula>AH21&lt;$B21</formula>
    </cfRule>
  </conditionalFormatting>
  <conditionalFormatting sqref="AK21">
    <cfRule type="expression" dxfId="18" priority="143">
      <formula>AK21&lt;$B21</formula>
    </cfRule>
  </conditionalFormatting>
  <conditionalFormatting sqref="AN21">
    <cfRule type="expression" dxfId="17" priority="141">
      <formula>AN21&lt;$B21</formula>
    </cfRule>
  </conditionalFormatting>
  <conditionalFormatting sqref="AQ21">
    <cfRule type="expression" dxfId="16" priority="139">
      <formula>AQ21&lt;$B21</formula>
    </cfRule>
  </conditionalFormatting>
  <conditionalFormatting sqref="AW21">
    <cfRule type="expression" dxfId="15" priority="135">
      <formula>AW21&lt;$B21</formula>
    </cfRule>
  </conditionalFormatting>
  <conditionalFormatting sqref="AZ21">
    <cfRule type="expression" dxfId="14" priority="133">
      <formula>AZ21&lt;$B21</formula>
    </cfRule>
  </conditionalFormatting>
  <conditionalFormatting sqref="BF21">
    <cfRule type="expression" dxfId="13" priority="129">
      <formula>BF21&lt;$B21</formula>
    </cfRule>
  </conditionalFormatting>
  <conditionalFormatting sqref="BL21">
    <cfRule type="expression" dxfId="12" priority="125">
      <formula>BL21&lt;$B21</formula>
    </cfRule>
  </conditionalFormatting>
  <conditionalFormatting sqref="AB29">
    <cfRule type="expression" dxfId="11" priority="109">
      <formula>AB29&lt;$B29</formula>
    </cfRule>
  </conditionalFormatting>
  <conditionalFormatting sqref="AN29">
    <cfRule type="expression" dxfId="10" priority="101">
      <formula>AN29&lt;$B29</formula>
    </cfRule>
  </conditionalFormatting>
  <conditionalFormatting sqref="AZ29">
    <cfRule type="expression" dxfId="9" priority="93">
      <formula>AZ29&lt;$B29</formula>
    </cfRule>
  </conditionalFormatting>
  <conditionalFormatting sqref="BL29">
    <cfRule type="expression" dxfId="8" priority="85">
      <formula>BL29&lt;$B29</formula>
    </cfRule>
  </conditionalFormatting>
  <conditionalFormatting sqref="P37">
    <cfRule type="expression" dxfId="7" priority="77">
      <formula>P37&lt;$B37</formula>
    </cfRule>
  </conditionalFormatting>
  <conditionalFormatting sqref="AB37">
    <cfRule type="expression" dxfId="6" priority="69">
      <formula>AB37&lt;$B37</formula>
    </cfRule>
  </conditionalFormatting>
  <conditionalFormatting sqref="AN37">
    <cfRule type="expression" dxfId="5" priority="61">
      <formula>AN37&lt;$B37</formula>
    </cfRule>
  </conditionalFormatting>
  <conditionalFormatting sqref="AZ37">
    <cfRule type="expression" dxfId="4" priority="53">
      <formula>AZ37&lt;$B37</formula>
    </cfRule>
  </conditionalFormatting>
  <conditionalFormatting sqref="BL37">
    <cfRule type="expression" dxfId="3" priority="45">
      <formula>BL37&lt;$B37</formula>
    </cfRule>
  </conditionalFormatting>
  <conditionalFormatting sqref="P45">
    <cfRule type="expression" dxfId="2" priority="37">
      <formula>P45&lt;$B45</formula>
    </cfRule>
  </conditionalFormatting>
  <conditionalFormatting sqref="AE45">
    <cfRule type="expression" dxfId="1" priority="27">
      <formula>AE45&lt;$B45</formula>
    </cfRule>
  </conditionalFormatting>
  <conditionalFormatting sqref="M44 J44 G44 G36 J36 M36 P36 S36 V36 AB28 Y28 V28 S28 P28 M28 J28 G28 G20 J20 M20 P20 S20 V20 Y20 AB20 AE20 AH20 AK20 AN20 AQ20 AT20 AW20 BL12 BI12 BF12 BC12 AZ12 AW12 AT12 AQ12 AN12 AK12 AH12 AE12 AB12 Y12 V12 S12 P12 M12 J12 G12">
    <cfRule type="expression" dxfId="0" priority="1">
      <formula>G12="NG"</formula>
    </cfRule>
  </conditionalFormatting>
  <pageMargins left="0.78740157480314965" right="0.19685039370078741" top="0.78740157480314965" bottom="0.39370078740157483" header="0.31496062992125984" footer="0.31496062992125984"/>
  <pageSetup paperSize="8" scale="88"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B1:G65"/>
  <sheetViews>
    <sheetView tabSelected="1" topLeftCell="A4" zoomScale="85" zoomScaleNormal="85" workbookViewId="0">
      <selection activeCell="E15" sqref="E15"/>
    </sheetView>
  </sheetViews>
  <sheetFormatPr defaultRowHeight="20.100000000000001" customHeight="1"/>
  <cols>
    <col min="1" max="1" width="1.77734375" style="1" customWidth="1"/>
    <col min="2" max="2" width="10.77734375" style="1" customWidth="1"/>
    <col min="3" max="3" width="15.77734375" style="1" customWidth="1"/>
    <col min="4" max="4" width="10.77734375" style="1" customWidth="1"/>
    <col min="5" max="5" width="14.33203125" style="1" customWidth="1"/>
    <col min="6" max="16384" width="8.88671875" style="1" customWidth="1"/>
  </cols>
  <sheetData>
    <row r="1" spans="2:5" s="185" customFormat="1" ht="18" customHeight="1">
      <c r="B1" s="186" t="s">
        <v>19</v>
      </c>
    </row>
    <row r="3" spans="2:5" ht="20.100000000000001" customHeight="1">
      <c r="B3" s="187" t="s">
        <v>30</v>
      </c>
      <c r="C3" s="187"/>
      <c r="D3" s="187"/>
      <c r="E3" s="199" t="s">
        <v>22</v>
      </c>
    </row>
    <row r="4" spans="2:5" ht="20.100000000000001" customHeight="1">
      <c r="B4" s="187" t="s">
        <v>18</v>
      </c>
      <c r="C4" s="187" t="s">
        <v>14</v>
      </c>
      <c r="D4" s="187" t="s">
        <v>32</v>
      </c>
      <c r="E4" s="199" t="s">
        <v>9</v>
      </c>
    </row>
    <row r="5" spans="2:5" ht="20.100000000000001" customHeight="1">
      <c r="B5" s="188" t="s">
        <v>4</v>
      </c>
      <c r="C5" s="187" t="s">
        <v>26</v>
      </c>
      <c r="D5" s="197">
        <v>5</v>
      </c>
      <c r="E5" s="200">
        <v>1713</v>
      </c>
    </row>
    <row r="6" spans="2:5" ht="20.100000000000001" customHeight="1">
      <c r="B6" s="189"/>
      <c r="C6" s="187" t="s">
        <v>27</v>
      </c>
      <c r="D6" s="197">
        <v>5</v>
      </c>
      <c r="E6" s="200">
        <v>1631</v>
      </c>
    </row>
    <row r="7" spans="2:5" ht="20.100000000000001" customHeight="1">
      <c r="B7" s="190" t="s">
        <v>16</v>
      </c>
      <c r="C7" s="187" t="s">
        <v>29</v>
      </c>
      <c r="D7" s="197">
        <v>5</v>
      </c>
      <c r="E7" s="200">
        <v>1676</v>
      </c>
    </row>
    <row r="8" spans="2:5" s="1" customFormat="1" ht="18.75" customHeight="1">
      <c r="B8" s="188" t="s">
        <v>0</v>
      </c>
      <c r="C8" s="192" t="s">
        <v>11</v>
      </c>
      <c r="D8" s="197">
        <v>5</v>
      </c>
      <c r="E8" s="200">
        <v>371</v>
      </c>
    </row>
    <row r="9" spans="2:5" s="1" customFormat="1" ht="20.100000000000001" customHeight="1">
      <c r="B9" s="191"/>
      <c r="C9" s="193"/>
      <c r="D9" s="197">
        <v>10</v>
      </c>
      <c r="E9" s="200">
        <v>556</v>
      </c>
    </row>
    <row r="10" spans="2:5" s="1" customFormat="1" ht="20.100000000000001" customHeight="1">
      <c r="B10" s="191"/>
      <c r="C10" s="193"/>
      <c r="D10" s="197">
        <v>15</v>
      </c>
      <c r="E10" s="200">
        <v>722</v>
      </c>
    </row>
    <row r="11" spans="2:5" s="1" customFormat="1" ht="20.100000000000001" customHeight="1">
      <c r="B11" s="191"/>
      <c r="C11" s="193"/>
      <c r="D11" s="197">
        <v>20</v>
      </c>
      <c r="E11" s="200">
        <v>1089</v>
      </c>
    </row>
    <row r="12" spans="2:5" s="1" customFormat="1" ht="20.100000000000001" customHeight="1">
      <c r="B12" s="191"/>
      <c r="C12" s="193"/>
      <c r="D12" s="197">
        <v>25</v>
      </c>
      <c r="E12" s="200">
        <v>1268</v>
      </c>
    </row>
    <row r="13" spans="2:5" s="1" customFormat="1" ht="20.100000000000001" customHeight="1">
      <c r="B13" s="191"/>
      <c r="C13" s="193"/>
      <c r="D13" s="197">
        <v>30</v>
      </c>
      <c r="E13" s="200">
        <v>1446</v>
      </c>
    </row>
    <row r="14" spans="2:5" s="1" customFormat="1" ht="20.100000000000001" customHeight="1">
      <c r="B14" s="191"/>
      <c r="C14" s="193"/>
      <c r="D14" s="197">
        <v>35</v>
      </c>
      <c r="E14" s="200">
        <v>1811</v>
      </c>
    </row>
    <row r="15" spans="2:5" s="1" customFormat="1" ht="20.100000000000001" customHeight="1">
      <c r="B15" s="191"/>
      <c r="C15" s="193"/>
      <c r="D15" s="197">
        <v>40</v>
      </c>
      <c r="E15" s="200">
        <v>1989</v>
      </c>
    </row>
    <row r="16" spans="2:5" s="1" customFormat="1" ht="20.100000000000001" customHeight="1">
      <c r="B16" s="189"/>
      <c r="C16" s="194"/>
      <c r="D16" s="197">
        <v>45</v>
      </c>
      <c r="E16" s="200">
        <v>2168</v>
      </c>
    </row>
    <row r="17" spans="2:7" s="1" customFormat="1" ht="20.100000000000001" customHeight="1">
      <c r="B17" s="188" t="s">
        <v>2</v>
      </c>
      <c r="C17" s="192" t="s">
        <v>1</v>
      </c>
      <c r="D17" s="197">
        <v>5</v>
      </c>
      <c r="E17" s="200">
        <v>326</v>
      </c>
    </row>
    <row r="18" spans="2:7" s="1" customFormat="1" ht="20.100000000000001" customHeight="1">
      <c r="B18" s="191"/>
      <c r="C18" s="193"/>
      <c r="D18" s="197">
        <v>10</v>
      </c>
      <c r="E18" s="200">
        <v>466</v>
      </c>
    </row>
    <row r="19" spans="2:7" s="1" customFormat="1" ht="20.100000000000001" customHeight="1">
      <c r="B19" s="191"/>
      <c r="C19" s="193"/>
      <c r="D19" s="197">
        <v>15</v>
      </c>
      <c r="E19" s="200">
        <v>587</v>
      </c>
    </row>
    <row r="20" spans="2:7" s="1" customFormat="1" ht="20.100000000000001" customHeight="1">
      <c r="B20" s="191"/>
      <c r="C20" s="193"/>
      <c r="D20" s="197">
        <v>20</v>
      </c>
      <c r="E20" s="200">
        <v>720</v>
      </c>
    </row>
    <row r="21" spans="2:7" s="1" customFormat="1" ht="20.100000000000001" customHeight="1">
      <c r="B21" s="191"/>
      <c r="C21" s="193"/>
      <c r="D21" s="197">
        <v>25</v>
      </c>
      <c r="E21" s="200">
        <v>1041</v>
      </c>
    </row>
    <row r="22" spans="2:7" s="1" customFormat="1" ht="20.100000000000001" customHeight="1">
      <c r="B22" s="191"/>
      <c r="C22" s="193"/>
      <c r="D22" s="197">
        <v>30</v>
      </c>
      <c r="E22" s="200">
        <v>1175</v>
      </c>
    </row>
    <row r="23" spans="2:7" s="1" customFormat="1" ht="20.100000000000001" customHeight="1">
      <c r="B23" s="191"/>
      <c r="C23" s="193"/>
      <c r="D23" s="197">
        <v>35</v>
      </c>
      <c r="E23" s="200">
        <v>1309</v>
      </c>
    </row>
    <row r="24" spans="2:7" s="1" customFormat="1" ht="20.100000000000001" customHeight="1">
      <c r="B24" s="191"/>
      <c r="C24" s="193"/>
      <c r="D24" s="197">
        <v>40</v>
      </c>
      <c r="E24" s="200">
        <v>1442</v>
      </c>
    </row>
    <row r="25" spans="2:7" s="1" customFormat="1" ht="20.100000000000001" customHeight="1">
      <c r="B25" s="191"/>
      <c r="C25" s="193"/>
      <c r="D25" s="197">
        <v>45</v>
      </c>
      <c r="E25" s="200">
        <v>1762</v>
      </c>
    </row>
    <row r="26" spans="2:7" s="1" customFormat="1" ht="20.100000000000001" customHeight="1">
      <c r="B26" s="191"/>
      <c r="C26" s="193"/>
      <c r="D26" s="197">
        <v>50</v>
      </c>
      <c r="E26" s="200">
        <v>1895</v>
      </c>
    </row>
    <row r="27" spans="2:7" s="1" customFormat="1" ht="20.100000000000001" customHeight="1">
      <c r="B27" s="191"/>
      <c r="C27" s="193"/>
      <c r="D27" s="197">
        <v>55</v>
      </c>
      <c r="E27" s="200">
        <v>2029</v>
      </c>
    </row>
    <row r="28" spans="2:7" s="1" customFormat="1" ht="20.100000000000001" customHeight="1">
      <c r="B28" s="191"/>
      <c r="C28" s="193"/>
      <c r="D28" s="197">
        <v>60</v>
      </c>
      <c r="E28" s="200">
        <v>2162</v>
      </c>
    </row>
    <row r="29" spans="2:7" s="1" customFormat="1" ht="20.100000000000001" customHeight="1">
      <c r="B29" s="191"/>
      <c r="C29" s="193"/>
      <c r="D29" s="197">
        <v>65</v>
      </c>
      <c r="E29" s="200">
        <v>2482</v>
      </c>
    </row>
    <row r="30" spans="2:7" s="2" customFormat="1" ht="20.100000000000001" customHeight="1">
      <c r="B30" s="191"/>
      <c r="C30" s="193"/>
      <c r="D30" s="197">
        <v>70</v>
      </c>
      <c r="E30" s="200">
        <v>2616</v>
      </c>
      <c r="F30" s="1"/>
      <c r="G30" s="1"/>
    </row>
    <row r="31" spans="2:7" s="2" customFormat="1" ht="20.100000000000001" customHeight="1">
      <c r="B31" s="191"/>
      <c r="C31" s="193"/>
      <c r="D31" s="197">
        <v>75</v>
      </c>
      <c r="E31" s="200">
        <v>2749</v>
      </c>
      <c r="F31" s="1"/>
      <c r="G31" s="1"/>
    </row>
    <row r="32" spans="2:7" s="2" customFormat="1" ht="20.100000000000001" customHeight="1">
      <c r="B32" s="191"/>
      <c r="C32" s="193"/>
      <c r="D32" s="197">
        <v>80</v>
      </c>
      <c r="E32" s="200">
        <v>2883</v>
      </c>
      <c r="F32" s="1"/>
      <c r="G32" s="1"/>
    </row>
    <row r="33" spans="2:7" s="2" customFormat="1" ht="20.100000000000001" customHeight="1">
      <c r="B33" s="191"/>
      <c r="C33" s="193"/>
      <c r="D33" s="197">
        <v>85</v>
      </c>
      <c r="E33" s="200">
        <v>3202</v>
      </c>
      <c r="F33" s="1"/>
      <c r="G33" s="1"/>
    </row>
    <row r="34" spans="2:7" s="2" customFormat="1" ht="20.100000000000001" customHeight="1">
      <c r="B34" s="191"/>
      <c r="C34" s="193"/>
      <c r="D34" s="197">
        <v>90</v>
      </c>
      <c r="E34" s="200">
        <v>3336</v>
      </c>
      <c r="F34" s="1"/>
      <c r="G34" s="1"/>
    </row>
    <row r="35" spans="2:7" s="2" customFormat="1" ht="20.100000000000001" customHeight="1">
      <c r="B35" s="191"/>
      <c r="C35" s="193"/>
      <c r="D35" s="197">
        <v>95</v>
      </c>
      <c r="E35" s="200">
        <v>3469</v>
      </c>
      <c r="F35" s="1"/>
      <c r="G35" s="1"/>
    </row>
    <row r="36" spans="2:7" s="2" customFormat="1" ht="20.100000000000001" customHeight="1">
      <c r="B36" s="191"/>
      <c r="C36" s="193"/>
      <c r="D36" s="197">
        <v>100</v>
      </c>
      <c r="E36" s="200">
        <v>3603</v>
      </c>
      <c r="F36" s="1"/>
      <c r="G36" s="1"/>
    </row>
    <row r="37" spans="2:7" s="2" customFormat="1" ht="20.100000000000001" customHeight="1">
      <c r="B37" s="191"/>
      <c r="C37" s="193"/>
      <c r="D37" s="197">
        <v>105</v>
      </c>
      <c r="E37" s="200">
        <v>3924</v>
      </c>
      <c r="F37" s="1"/>
      <c r="G37" s="1"/>
    </row>
    <row r="38" spans="2:7" s="2" customFormat="1" ht="20.100000000000001" customHeight="1">
      <c r="B38" s="191"/>
      <c r="C38" s="193"/>
      <c r="D38" s="197">
        <v>110</v>
      </c>
      <c r="E38" s="200">
        <v>4058</v>
      </c>
      <c r="F38" s="1"/>
      <c r="G38" s="1"/>
    </row>
    <row r="39" spans="2:7" s="2" customFormat="1" ht="20.100000000000001" customHeight="1">
      <c r="B39" s="191"/>
      <c r="C39" s="193"/>
      <c r="D39" s="197">
        <v>115</v>
      </c>
      <c r="E39" s="200">
        <v>4191</v>
      </c>
      <c r="F39" s="1"/>
      <c r="G39" s="1"/>
    </row>
    <row r="40" spans="2:7" s="2" customFormat="1" ht="20.100000000000001" customHeight="1">
      <c r="B40" s="191"/>
      <c r="C40" s="194"/>
      <c r="D40" s="197">
        <v>120</v>
      </c>
      <c r="E40" s="200">
        <v>4325</v>
      </c>
      <c r="F40" s="1"/>
      <c r="G40" s="1"/>
    </row>
    <row r="41" spans="2:7" s="1" customFormat="1" ht="20.100000000000001" customHeight="1">
      <c r="B41" s="191"/>
      <c r="C41" s="192" t="s">
        <v>6</v>
      </c>
      <c r="D41" s="197">
        <v>5</v>
      </c>
      <c r="E41" s="200">
        <v>282</v>
      </c>
    </row>
    <row r="42" spans="2:7" s="2" customFormat="1" ht="20.100000000000001" customHeight="1">
      <c r="B42" s="191"/>
      <c r="C42" s="193"/>
      <c r="D42" s="197">
        <v>10</v>
      </c>
      <c r="E42" s="200">
        <v>377</v>
      </c>
      <c r="F42" s="1"/>
    </row>
    <row r="43" spans="2:7" s="2" customFormat="1" ht="20.100000000000001" customHeight="1">
      <c r="B43" s="191"/>
      <c r="C43" s="193"/>
      <c r="D43" s="197">
        <v>15</v>
      </c>
      <c r="E43" s="200">
        <v>473</v>
      </c>
      <c r="F43" s="1"/>
    </row>
    <row r="44" spans="2:7" s="1" customFormat="1" ht="20.100000000000001" customHeight="1">
      <c r="B44" s="191"/>
      <c r="C44" s="193"/>
      <c r="D44" s="197">
        <v>20</v>
      </c>
      <c r="E44" s="200">
        <v>568</v>
      </c>
    </row>
    <row r="45" spans="2:7" s="1" customFormat="1" ht="20.100000000000001" customHeight="1">
      <c r="B45" s="191"/>
      <c r="C45" s="195"/>
      <c r="D45" s="197">
        <v>25</v>
      </c>
      <c r="E45" s="200">
        <v>850</v>
      </c>
    </row>
    <row r="46" spans="2:7" s="1" customFormat="1" ht="20.100000000000001" customHeight="1">
      <c r="B46" s="191"/>
      <c r="C46" s="195"/>
      <c r="D46" s="197">
        <v>30</v>
      </c>
      <c r="E46" s="200">
        <v>946</v>
      </c>
    </row>
    <row r="47" spans="2:7" s="1" customFormat="1" ht="20.100000000000001" customHeight="1">
      <c r="B47" s="191"/>
      <c r="C47" s="195"/>
      <c r="D47" s="197">
        <v>35</v>
      </c>
      <c r="E47" s="200">
        <v>1042</v>
      </c>
    </row>
    <row r="48" spans="2:7" s="1" customFormat="1" ht="20.100000000000001" customHeight="1">
      <c r="B48" s="191"/>
      <c r="C48" s="195"/>
      <c r="D48" s="197">
        <v>40</v>
      </c>
      <c r="E48" s="200">
        <v>1138</v>
      </c>
    </row>
    <row r="49" spans="2:6" s="1" customFormat="1" ht="20.100000000000001" customHeight="1">
      <c r="B49" s="191"/>
      <c r="C49" s="195"/>
      <c r="D49" s="197">
        <v>45</v>
      </c>
      <c r="E49" s="200">
        <v>1420</v>
      </c>
    </row>
    <row r="50" spans="2:6" s="1" customFormat="1" ht="20.100000000000001" customHeight="1">
      <c r="B50" s="191"/>
      <c r="C50" s="195"/>
      <c r="D50" s="197">
        <v>50</v>
      </c>
      <c r="E50" s="200">
        <v>1515</v>
      </c>
    </row>
    <row r="51" spans="2:6" s="1" customFormat="1" ht="20.100000000000001" customHeight="1">
      <c r="B51" s="191"/>
      <c r="C51" s="195"/>
      <c r="D51" s="197">
        <v>55</v>
      </c>
      <c r="E51" s="200">
        <v>1611</v>
      </c>
    </row>
    <row r="52" spans="2:6" s="1" customFormat="1" ht="20.100000000000001" customHeight="1">
      <c r="B52" s="191"/>
      <c r="C52" s="195"/>
      <c r="D52" s="197">
        <v>60</v>
      </c>
      <c r="E52" s="200">
        <v>1706</v>
      </c>
    </row>
    <row r="53" spans="2:6" s="1" customFormat="1" ht="20.100000000000001" customHeight="1">
      <c r="B53" s="191"/>
      <c r="C53" s="195"/>
      <c r="D53" s="197">
        <v>65</v>
      </c>
      <c r="E53" s="200">
        <v>1988</v>
      </c>
    </row>
    <row r="54" spans="2:6" s="2" customFormat="1" ht="20.100000000000001" customHeight="1">
      <c r="B54" s="191"/>
      <c r="C54" s="193"/>
      <c r="D54" s="197">
        <v>70</v>
      </c>
      <c r="E54" s="200">
        <v>2084</v>
      </c>
      <c r="F54" s="1"/>
    </row>
    <row r="55" spans="2:6" s="2" customFormat="1" ht="20.100000000000001" customHeight="1">
      <c r="B55" s="191"/>
      <c r="C55" s="193"/>
      <c r="D55" s="197">
        <v>75</v>
      </c>
      <c r="E55" s="200">
        <v>2179</v>
      </c>
      <c r="F55" s="1"/>
    </row>
    <row r="56" spans="2:6" s="2" customFormat="1" ht="20.100000000000001" customHeight="1">
      <c r="B56" s="191"/>
      <c r="C56" s="193"/>
      <c r="D56" s="197">
        <v>80</v>
      </c>
      <c r="E56" s="200">
        <v>2275</v>
      </c>
      <c r="F56" s="1"/>
    </row>
    <row r="57" spans="2:6" s="2" customFormat="1" ht="20.100000000000001" customHeight="1">
      <c r="B57" s="191"/>
      <c r="C57" s="193"/>
      <c r="D57" s="197">
        <v>85</v>
      </c>
      <c r="E57" s="200">
        <v>2556</v>
      </c>
      <c r="F57" s="1"/>
    </row>
    <row r="58" spans="2:6" s="2" customFormat="1" ht="20.100000000000001" customHeight="1">
      <c r="B58" s="191"/>
      <c r="C58" s="193"/>
      <c r="D58" s="197">
        <v>90</v>
      </c>
      <c r="E58" s="200">
        <v>2652</v>
      </c>
      <c r="F58" s="1"/>
    </row>
    <row r="59" spans="2:6" s="2" customFormat="1" ht="20.100000000000001" customHeight="1">
      <c r="B59" s="191"/>
      <c r="C59" s="193"/>
      <c r="D59" s="197">
        <v>95</v>
      </c>
      <c r="E59" s="200">
        <v>2747</v>
      </c>
      <c r="F59" s="1"/>
    </row>
    <row r="60" spans="2:6" s="2" customFormat="1" ht="20.100000000000001" customHeight="1">
      <c r="B60" s="191"/>
      <c r="C60" s="193"/>
      <c r="D60" s="197">
        <v>100</v>
      </c>
      <c r="E60" s="200">
        <v>2843</v>
      </c>
      <c r="F60" s="1"/>
    </row>
    <row r="61" spans="2:6" s="2" customFormat="1" ht="20.100000000000001" customHeight="1">
      <c r="B61" s="191"/>
      <c r="C61" s="193"/>
      <c r="D61" s="197">
        <v>105</v>
      </c>
      <c r="E61" s="200">
        <v>3126</v>
      </c>
      <c r="F61" s="1"/>
    </row>
    <row r="62" spans="2:6" s="2" customFormat="1" ht="20.100000000000001" customHeight="1">
      <c r="B62" s="191"/>
      <c r="C62" s="193"/>
      <c r="D62" s="197">
        <v>110</v>
      </c>
      <c r="E62" s="200">
        <v>3221</v>
      </c>
      <c r="F62" s="1"/>
    </row>
    <row r="63" spans="2:6" s="2" customFormat="1" ht="20.100000000000001" customHeight="1">
      <c r="B63" s="191"/>
      <c r="C63" s="193"/>
      <c r="D63" s="197">
        <v>115</v>
      </c>
      <c r="E63" s="200">
        <v>3317</v>
      </c>
      <c r="F63" s="1"/>
    </row>
    <row r="64" spans="2:6" s="2" customFormat="1" ht="20.100000000000001" customHeight="1">
      <c r="B64" s="191"/>
      <c r="C64" s="194"/>
      <c r="D64" s="197">
        <v>120</v>
      </c>
      <c r="E64" s="200">
        <v>3413</v>
      </c>
      <c r="F64" s="1"/>
    </row>
    <row r="65" spans="2:5" s="1" customFormat="1" ht="20.100000000000001" customHeight="1">
      <c r="B65" s="190" t="s">
        <v>20</v>
      </c>
      <c r="C65" s="196" t="s">
        <v>31</v>
      </c>
      <c r="D65" s="198"/>
      <c r="E65" s="200">
        <v>964</v>
      </c>
    </row>
  </sheetData>
  <mergeCells count="1">
    <mergeCell ref="B3:D3"/>
  </mergeCells>
  <phoneticPr fontId="2"/>
  <pageMargins left="0.78740157480314965" right="0.39370078740157483" top="0.78740157480314965" bottom="0.39370078740157483" header="0.31496062992125984" footer="0.31496062992125984"/>
  <pageSetup paperSize="9" scale="59" fitToWidth="1" fitToHeight="1" orientation="portrait" usePrinterDefaults="1"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4:G7"/>
  <sheetViews>
    <sheetView workbookViewId="0">
      <selection activeCell="D36" sqref="D36"/>
    </sheetView>
  </sheetViews>
  <sheetFormatPr defaultColWidth="10.77734375" defaultRowHeight="18" customHeight="1"/>
  <cols>
    <col min="1" max="1" width="3.77734375" customWidth="1"/>
    <col min="3" max="7" width="8.77734375" customWidth="1"/>
  </cols>
  <sheetData>
    <row r="4" spans="2:7" ht="18" customHeight="1">
      <c r="B4" s="201" t="s">
        <v>33</v>
      </c>
    </row>
    <row r="5" spans="2:7" ht="18" customHeight="1">
      <c r="B5" s="199" t="s">
        <v>36</v>
      </c>
      <c r="C5" s="203">
        <v>3</v>
      </c>
      <c r="D5" s="203">
        <v>4</v>
      </c>
      <c r="E5" s="203">
        <v>5</v>
      </c>
      <c r="F5" s="203">
        <v>6</v>
      </c>
      <c r="G5" s="203">
        <v>7</v>
      </c>
    </row>
    <row r="6" spans="2:7" ht="18" customHeight="1">
      <c r="B6" s="202">
        <v>10</v>
      </c>
      <c r="C6" s="204">
        <v>30000</v>
      </c>
      <c r="D6" s="204">
        <v>150000</v>
      </c>
      <c r="E6" s="204">
        <v>1000000</v>
      </c>
      <c r="F6" s="204">
        <v>7000000</v>
      </c>
      <c r="G6" s="204">
        <v>35000000</v>
      </c>
    </row>
    <row r="7" spans="2:7" ht="18" customHeight="1">
      <c r="B7" s="202">
        <v>20</v>
      </c>
      <c r="C7" s="204">
        <v>60000</v>
      </c>
      <c r="D7" s="204">
        <v>300000</v>
      </c>
      <c r="E7" s="204">
        <v>2000000</v>
      </c>
      <c r="F7" s="204">
        <v>14000000</v>
      </c>
      <c r="G7" s="204">
        <v>70000000</v>
      </c>
    </row>
  </sheetData>
  <phoneticPr fontId="2"/>
  <pageMargins left="0.78740157480314965" right="0.39370078740157483" top="0.78740157480314965" bottom="0.39370078740157483" header="0.31496062992125984" footer="0.31496062992125984"/>
  <pageSetup paperSize="9" fitToWidth="1" fitToHeight="1" orientation="landscape" usePrinterDefaults="1" verticalDpi="12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舗装厚の検討 (内地N3)</vt:lpstr>
      <vt:lpstr>舗装厚の検討 (内地N4)</vt:lpstr>
      <vt:lpstr>舗装厚の検討 (内地N5)</vt:lpstr>
      <vt:lpstr>施工単価</vt:lpstr>
      <vt:lpstr>疲労破壊輪数</vt:lpstr>
    </vt:vector>
  </TitlesOfParts>
  <Company>Microsoft</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110西内浩二</dc:creator>
  <cp:lastModifiedBy>小金園 礼</cp:lastModifiedBy>
  <cp:lastPrinted>2017-02-02T06:14:24Z</cp:lastPrinted>
  <dcterms:created xsi:type="dcterms:W3CDTF">2016-12-22T10:05:33Z</dcterms:created>
  <dcterms:modified xsi:type="dcterms:W3CDTF">2020-07-07T06:18:05Z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2020-07-07T06:18:05Z</vt:filetime>
  </property>
</Properties>
</file>