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updateLinks="never" codeName="ThisWorkbook"/>
  <mc:AlternateContent xmlns:mc="http://schemas.openxmlformats.org/markup-compatibility/2006">
    <mc:Choice Requires="x15">
      <x15ac:absPath xmlns:x15ac="http://schemas.microsoft.com/office/spreadsheetml/2010/11/ac" url="C:\Users\00292212\Desktop\"/>
    </mc:Choice>
  </mc:AlternateContent>
  <xr:revisionPtr revIDLastSave="0" documentId="8_{13CC1FF5-F42F-4ADE-B7CA-99E3BBA3D088}" xr6:coauthVersionLast="36" xr6:coauthVersionMax="36" xr10:uidLastSave="{00000000-0000-0000-0000-000000000000}"/>
  <bookViews>
    <workbookView xWindow="0" yWindow="0" windowWidth="15350" windowHeight="3870" firstSheet="1" activeTab="5" xr2:uid="{00000000-000D-0000-FFFF-FFFF00000000}"/>
  </bookViews>
  <sheets>
    <sheet name="1-1～2" sheetId="26" r:id="rId1"/>
    <sheet name="1-3～4" sheetId="27" r:id="rId2"/>
    <sheet name="1-5" sheetId="28" r:id="rId3"/>
    <sheet name="1-6～７" sheetId="349" r:id="rId4"/>
    <sheet name="1-8" sheetId="374" r:id="rId5"/>
    <sheet name="1-9" sheetId="375" r:id="rId6"/>
    <sheet name="1-10" sheetId="376" r:id="rId7"/>
    <sheet name="1-11" sheetId="377" r:id="rId8"/>
    <sheet name="2-1～2" sheetId="1" r:id="rId9"/>
    <sheet name="2-3～4" sheetId="2" r:id="rId10"/>
    <sheet name="生産指数" sheetId="371" r:id="rId11"/>
    <sheet name="3-1原" sheetId="372" r:id="rId12"/>
    <sheet name="3-1季節" sheetId="373" r:id="rId13"/>
    <sheet name="3-2" sheetId="6" r:id="rId14"/>
    <sheet name="3-2(1)" sheetId="367" r:id="rId15"/>
    <sheet name="3-3～4" sheetId="8" r:id="rId16"/>
    <sheet name="3-5～6" sheetId="9" r:id="rId17"/>
    <sheet name="3-7～8" sheetId="197" r:id="rId18"/>
    <sheet name="3-9～10" sheetId="11" r:id="rId19"/>
    <sheet name="3-11～12" sheetId="12" r:id="rId20"/>
    <sheet name="3-12～13" sheetId="322" r:id="rId21"/>
    <sheet name="3-14～15" sheetId="14" r:id="rId22"/>
    <sheet name="4-1" sheetId="15" r:id="rId23"/>
    <sheet name="4-2～3 " sheetId="123" r:id="rId24"/>
    <sheet name="4-4" sheetId="368" r:id="rId25"/>
    <sheet name="4-5" sheetId="369" r:id="rId26"/>
    <sheet name="4-6" sheetId="19" r:id="rId27"/>
    <sheet name="4-7 (2020基準)" sheetId="370" r:id="rId28"/>
    <sheet name="5-1～2" sheetId="39" r:id="rId29"/>
    <sheet name="6-1～2" sheetId="22" r:id="rId30"/>
    <sheet name="6-3～4" sheetId="23" r:id="rId31"/>
    <sheet name="6-5～6" sheetId="24" r:id="rId32"/>
    <sheet name="6-7" sheetId="25" r:id="rId33"/>
    <sheet name="注意事項" sheetId="41" r:id="rId34"/>
  </sheets>
  <definedNames>
    <definedName name="_xlnm.Print_Area" localSheetId="0">'1-1～2'!$A$1:$Q$77</definedName>
    <definedName name="_xlnm.Print_Area" localSheetId="6">'1-10'!$A$1:$J$56</definedName>
    <definedName name="_xlnm.Print_Area" localSheetId="7">'1-11'!$A$1:$H$51</definedName>
    <definedName name="_xlnm.Print_Area" localSheetId="1">'1-3～4'!$A$1:$R$73</definedName>
    <definedName name="_xlnm.Print_Area" localSheetId="2">'1-5'!$A$1:$L$71</definedName>
    <definedName name="_xlnm.Print_Area" localSheetId="3">'1-6～７'!$A$1:$M$75</definedName>
    <definedName name="_xlnm.Print_Area" localSheetId="4">'1-8'!$A$1:$M$77</definedName>
    <definedName name="_xlnm.Print_Area" localSheetId="5">'1-9'!$A$1:$L$58</definedName>
    <definedName name="_xlnm.Print_Area" localSheetId="8">'2-1～2'!$A$1:$K$66</definedName>
    <definedName name="_xlnm.Print_Area" localSheetId="9">'2-3～4'!$A$1:$K$69</definedName>
    <definedName name="_xlnm.Print_Area" localSheetId="19">'3-11～12'!$A$1:$K$72</definedName>
    <definedName name="_xlnm.Print_Area" localSheetId="20">'3-12～13'!$A$1:$I$76</definedName>
    <definedName name="_xlnm.Print_Area" localSheetId="21">'3-14～15'!$A$1:$H$67</definedName>
    <definedName name="_xlnm.Print_Area" localSheetId="12">'3-1季節'!$A$1:$S$72</definedName>
    <definedName name="_xlnm.Print_Area" localSheetId="11">'3-1原'!$A$1:$S$93</definedName>
    <definedName name="_xlnm.Print_Area" localSheetId="13">'3-2'!$A$1:$I$59</definedName>
    <definedName name="_xlnm.Print_Area" localSheetId="15">'3-3～4'!$A$1:$J$63</definedName>
    <definedName name="_xlnm.Print_Area" localSheetId="16">'3-5～6'!$A$1:$H$69</definedName>
    <definedName name="_xlnm.Print_Area" localSheetId="17">'3-7～8'!$A$1:$J$63</definedName>
    <definedName name="_xlnm.Print_Area" localSheetId="18">'3-9～10'!$A$1:$I$61</definedName>
    <definedName name="_xlnm.Print_Area" localSheetId="22">'4-1'!$A$1:$J$58</definedName>
    <definedName name="_xlnm.Print_Area" localSheetId="23">'4-2～3 '!$A$1:$M$67</definedName>
    <definedName name="_xlnm.Print_Area" localSheetId="24">'4-4'!$A$1:$N$66</definedName>
    <definedName name="_xlnm.Print_Area" localSheetId="25">'4-5'!$A$1:$N$67</definedName>
    <definedName name="_xlnm.Print_Area" localSheetId="26">'4-6'!$A$1:$M$64</definedName>
    <definedName name="_xlnm.Print_Area" localSheetId="27">'4-7 (2020基準)'!$A$1:$M$67</definedName>
    <definedName name="_xlnm.Print_Area" localSheetId="28">'5-1～2'!$A$1:$J$70</definedName>
    <definedName name="_xlnm.Print_Area" localSheetId="29">'6-1～2'!$A$1:$I$78</definedName>
    <definedName name="_xlnm.Print_Area" localSheetId="30">'6-3～4'!$A$1:$K$66</definedName>
    <definedName name="_xlnm.Print_Area" localSheetId="31">'6-5～6'!$A$2:$H$65</definedName>
    <definedName name="_xlnm.Print_Area" localSheetId="32">'6-7'!$A$1:$N$32</definedName>
    <definedName name="_xlnm.Print_Area" localSheetId="10">生産指数!$A$1:$N$39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0" i="27" l="1"/>
  <c r="J68" i="26"/>
  <c r="J31" i="26"/>
  <c r="S69" i="373"/>
  <c r="R69" i="373"/>
  <c r="Q69" i="373"/>
  <c r="P69" i="373"/>
  <c r="O69" i="373"/>
  <c r="N69" i="373"/>
  <c r="M69" i="373"/>
  <c r="L69" i="373"/>
  <c r="K69" i="373"/>
  <c r="J69" i="373"/>
  <c r="H69" i="373"/>
  <c r="F69" i="373"/>
  <c r="D69" i="373"/>
  <c r="C69" i="373"/>
  <c r="S48" i="373"/>
  <c r="R48" i="373"/>
  <c r="Q48" i="373"/>
  <c r="P48" i="373"/>
  <c r="O48" i="373"/>
  <c r="N48" i="373"/>
  <c r="M48" i="373"/>
  <c r="L48" i="373"/>
  <c r="K48" i="373"/>
  <c r="J48" i="373"/>
  <c r="I48" i="373"/>
  <c r="H48" i="373"/>
  <c r="G48" i="373"/>
  <c r="F48" i="373"/>
  <c r="E48" i="373"/>
  <c r="D48" i="373"/>
  <c r="C48" i="373"/>
  <c r="S27" i="373"/>
  <c r="R27" i="373"/>
  <c r="Q27" i="373"/>
  <c r="P27" i="373"/>
  <c r="O27" i="373"/>
  <c r="N27" i="373"/>
  <c r="M27" i="373"/>
  <c r="L27" i="373"/>
  <c r="K27" i="373"/>
  <c r="J27" i="373"/>
  <c r="I27" i="373"/>
  <c r="H27" i="373"/>
  <c r="G27" i="373"/>
  <c r="F27" i="373"/>
  <c r="E27" i="373"/>
  <c r="D27" i="373"/>
  <c r="C27" i="373"/>
  <c r="S88" i="372"/>
  <c r="R88" i="372"/>
  <c r="Q88" i="372"/>
  <c r="P88" i="372"/>
  <c r="O88" i="372"/>
  <c r="N88" i="372"/>
  <c r="M88" i="372"/>
  <c r="L88" i="372"/>
  <c r="K88" i="372"/>
  <c r="J88" i="372"/>
  <c r="H88" i="372"/>
  <c r="F88" i="372"/>
  <c r="D88" i="372"/>
  <c r="C88" i="372"/>
  <c r="S61" i="372"/>
  <c r="R61" i="372"/>
  <c r="Q61" i="372"/>
  <c r="P61" i="372"/>
  <c r="O61" i="372"/>
  <c r="N61" i="372"/>
  <c r="M61" i="372"/>
  <c r="L61" i="372"/>
  <c r="K61" i="372"/>
  <c r="J61" i="372"/>
  <c r="I61" i="372"/>
  <c r="H61" i="372"/>
  <c r="G61" i="372"/>
  <c r="F61" i="372"/>
  <c r="E61" i="372"/>
  <c r="D61" i="372"/>
  <c r="C61" i="372"/>
  <c r="S34" i="372"/>
  <c r="R34" i="372"/>
  <c r="Q34" i="372"/>
  <c r="P34" i="372"/>
  <c r="O34" i="372"/>
  <c r="N34" i="372"/>
  <c r="M34" i="372"/>
  <c r="L34" i="372"/>
  <c r="K34" i="372"/>
  <c r="J34" i="372"/>
  <c r="I34" i="372"/>
  <c r="H34" i="372"/>
  <c r="G34" i="372"/>
  <c r="F34" i="372"/>
  <c r="E34" i="372"/>
  <c r="D34" i="372"/>
  <c r="C34" i="372"/>
  <c r="B34" i="12" l="1"/>
  <c r="X53" i="9" l="1"/>
  <c r="V53" i="9"/>
  <c r="T53" i="9"/>
  <c r="Q53" i="26" l="1"/>
  <c r="Q54" i="26"/>
  <c r="Q55" i="26"/>
  <c r="Q56" i="26"/>
  <c r="Q57" i="26"/>
  <c r="Q58" i="26"/>
  <c r="Q59" i="26"/>
  <c r="Q60" i="26"/>
  <c r="Q61" i="26"/>
  <c r="Q62" i="26"/>
  <c r="Q63" i="26"/>
  <c r="Q64" i="26"/>
  <c r="Q65" i="26"/>
  <c r="Q66" i="26"/>
  <c r="Q52" i="26"/>
  <c r="P16" i="26"/>
  <c r="P17" i="26"/>
  <c r="P18" i="26"/>
  <c r="P19" i="26"/>
  <c r="P20" i="26"/>
  <c r="P21" i="26"/>
  <c r="P22" i="26"/>
  <c r="P23" i="26"/>
  <c r="P24" i="26"/>
  <c r="P25" i="26"/>
  <c r="P26" i="26"/>
  <c r="P27" i="26"/>
  <c r="P28" i="26"/>
  <c r="P29" i="26"/>
  <c r="P15" i="26"/>
  <c r="B28" i="25" l="1"/>
  <c r="Q21" i="23" l="1"/>
  <c r="Q22" i="23"/>
  <c r="Q23" i="23"/>
  <c r="Q24" i="23"/>
  <c r="Q25" i="23"/>
  <c r="Q26" i="23"/>
  <c r="N21" i="23"/>
  <c r="N22" i="23"/>
  <c r="N23" i="23"/>
  <c r="N24" i="23"/>
  <c r="N25" i="23"/>
  <c r="N26" i="23"/>
  <c r="N27" i="23"/>
  <c r="Q32" i="23"/>
  <c r="N32" i="23"/>
  <c r="Q31" i="23"/>
  <c r="N31" i="23"/>
  <c r="Q30" i="23"/>
  <c r="N30" i="23"/>
  <c r="Q29" i="23"/>
  <c r="N29" i="23"/>
  <c r="Q28" i="23"/>
  <c r="N28" i="23"/>
  <c r="Q27" i="23"/>
  <c r="E28" i="23" l="1"/>
  <c r="E27" i="23"/>
  <c r="E26" i="23"/>
  <c r="E25" i="23"/>
  <c r="E24" i="23"/>
  <c r="E23" i="23"/>
  <c r="B28" i="23"/>
  <c r="B27" i="23"/>
  <c r="B26" i="23"/>
  <c r="B25" i="23"/>
  <c r="B24" i="23"/>
  <c r="N66" i="369" l="1"/>
  <c r="M66" i="369"/>
  <c r="L66" i="369"/>
  <c r="K66" i="369"/>
  <c r="J66" i="369"/>
  <c r="I66" i="369"/>
  <c r="H66" i="369"/>
  <c r="G66" i="369"/>
  <c r="F66" i="369"/>
  <c r="E66" i="369"/>
  <c r="D66" i="369"/>
  <c r="C66" i="369"/>
  <c r="B66" i="369"/>
  <c r="N65" i="369"/>
  <c r="M65" i="369"/>
  <c r="L65" i="369"/>
  <c r="K65" i="369"/>
  <c r="J65" i="369"/>
  <c r="I65" i="369"/>
  <c r="H65" i="369"/>
  <c r="G65" i="369"/>
  <c r="F65" i="369"/>
  <c r="E65" i="369"/>
  <c r="D65" i="369"/>
  <c r="C65" i="369"/>
  <c r="B65" i="369"/>
  <c r="N31" i="369"/>
  <c r="M31" i="369"/>
  <c r="L31" i="369"/>
  <c r="K31" i="369"/>
  <c r="J31" i="369"/>
  <c r="I31" i="369"/>
  <c r="H31" i="369"/>
  <c r="G31" i="369"/>
  <c r="F31" i="369"/>
  <c r="E31" i="369"/>
  <c r="D31" i="369"/>
  <c r="C31" i="369"/>
  <c r="B31" i="369"/>
  <c r="N30" i="369"/>
  <c r="M30" i="369"/>
  <c r="L30" i="369"/>
  <c r="K30" i="369"/>
  <c r="J30" i="369"/>
  <c r="I30" i="369"/>
  <c r="H30" i="369"/>
  <c r="G30" i="369"/>
  <c r="F30" i="369"/>
  <c r="E30" i="369"/>
  <c r="D30" i="369"/>
  <c r="C30" i="369"/>
  <c r="B30" i="369"/>
  <c r="N66" i="368"/>
  <c r="M66" i="368"/>
  <c r="L66" i="368"/>
  <c r="K66" i="368"/>
  <c r="J66" i="368"/>
  <c r="I66" i="368"/>
  <c r="H66" i="368"/>
  <c r="G66" i="368"/>
  <c r="F66" i="368"/>
  <c r="E66" i="368"/>
  <c r="D66" i="368"/>
  <c r="C66" i="368"/>
  <c r="B66" i="368"/>
  <c r="N65" i="368"/>
  <c r="M65" i="368"/>
  <c r="L65" i="368"/>
  <c r="K65" i="368"/>
  <c r="J65" i="368"/>
  <c r="I65" i="368"/>
  <c r="H65" i="368"/>
  <c r="G65" i="368"/>
  <c r="F65" i="368"/>
  <c r="E65" i="368"/>
  <c r="D65" i="368"/>
  <c r="C65" i="368"/>
  <c r="B65" i="368"/>
  <c r="N31" i="368"/>
  <c r="M31" i="368"/>
  <c r="L31" i="368"/>
  <c r="K31" i="368"/>
  <c r="J31" i="368"/>
  <c r="I31" i="368"/>
  <c r="H31" i="368"/>
  <c r="G31" i="368"/>
  <c r="F31" i="368"/>
  <c r="E31" i="368"/>
  <c r="D31" i="368"/>
  <c r="C31" i="368"/>
  <c r="B31" i="368"/>
  <c r="N30" i="368"/>
  <c r="M30" i="368"/>
  <c r="L30" i="368"/>
  <c r="K30" i="368"/>
  <c r="J30" i="368"/>
  <c r="I30" i="368"/>
  <c r="H30" i="368"/>
  <c r="G30" i="368"/>
  <c r="F30" i="368"/>
  <c r="E30" i="368"/>
  <c r="D30" i="368"/>
  <c r="C30" i="368"/>
  <c r="B30" i="368"/>
  <c r="N57" i="367" l="1"/>
  <c r="H57" i="367"/>
  <c r="N56" i="367"/>
  <c r="N55" i="367"/>
  <c r="N54" i="367"/>
  <c r="N53" i="367"/>
  <c r="N52" i="367"/>
  <c r="H52" i="367"/>
  <c r="N51" i="367"/>
  <c r="H51" i="367"/>
  <c r="N50" i="367"/>
  <c r="H50" i="367"/>
  <c r="N49" i="367"/>
  <c r="H49" i="367"/>
  <c r="N48" i="367"/>
  <c r="N47" i="367"/>
  <c r="N46" i="367"/>
  <c r="H46" i="367"/>
  <c r="N45" i="367"/>
  <c r="H45" i="367"/>
  <c r="N44" i="367"/>
  <c r="H44" i="367"/>
  <c r="N43" i="367"/>
  <c r="N42" i="367"/>
  <c r="H42" i="367"/>
  <c r="N41" i="367"/>
  <c r="H41" i="367"/>
  <c r="N40" i="367"/>
  <c r="H40" i="367"/>
  <c r="N39" i="367"/>
  <c r="H39" i="367"/>
  <c r="N38" i="367"/>
  <c r="H38" i="367"/>
  <c r="N37" i="367"/>
  <c r="H37" i="367"/>
  <c r="N36" i="367"/>
  <c r="H36" i="367"/>
  <c r="N35" i="367"/>
  <c r="H35" i="367"/>
  <c r="N34" i="367"/>
  <c r="H34" i="367"/>
  <c r="N33" i="367"/>
  <c r="H33" i="367"/>
  <c r="N32" i="367"/>
  <c r="H32" i="367"/>
  <c r="N31" i="367"/>
  <c r="H31" i="367"/>
  <c r="N30" i="367"/>
  <c r="H30" i="367"/>
  <c r="N29" i="367"/>
  <c r="H29" i="367"/>
  <c r="N28" i="367"/>
  <c r="N27" i="367"/>
  <c r="N26" i="367"/>
  <c r="N25" i="367"/>
  <c r="H25" i="367"/>
  <c r="N24" i="367"/>
  <c r="H24" i="367"/>
  <c r="N23" i="367"/>
  <c r="H23" i="367"/>
  <c r="N22" i="367"/>
  <c r="H22" i="367"/>
  <c r="N21" i="367"/>
  <c r="H21" i="367"/>
  <c r="N20" i="367"/>
  <c r="H20" i="367"/>
  <c r="N19" i="367"/>
  <c r="H19" i="367"/>
  <c r="N18" i="367"/>
  <c r="H18" i="367"/>
  <c r="N17" i="367"/>
  <c r="H17" i="367"/>
  <c r="N16" i="367"/>
  <c r="H16" i="367"/>
  <c r="N15" i="367"/>
  <c r="H15" i="367"/>
  <c r="N14" i="367"/>
  <c r="H14" i="367"/>
  <c r="N13" i="367"/>
  <c r="N6" i="367" s="1"/>
  <c r="N5" i="367" s="1"/>
  <c r="H13" i="367"/>
  <c r="N12" i="367"/>
  <c r="H12" i="367"/>
  <c r="N11" i="367"/>
  <c r="H11" i="367"/>
  <c r="N10" i="367"/>
  <c r="H10" i="367"/>
  <c r="N9" i="367"/>
  <c r="H9" i="367"/>
  <c r="N8" i="367"/>
  <c r="H8" i="367"/>
  <c r="N7" i="367"/>
  <c r="H7" i="367"/>
  <c r="H6" i="367" s="1"/>
  <c r="H5" i="367" s="1"/>
  <c r="M6" i="367"/>
  <c r="M5" i="367" s="1"/>
  <c r="L6" i="367"/>
  <c r="L5" i="367" s="1"/>
  <c r="K6" i="367"/>
  <c r="K5" i="367" s="1"/>
  <c r="J6" i="367"/>
  <c r="I6" i="367"/>
  <c r="G6" i="367"/>
  <c r="G5" i="367" s="1"/>
  <c r="F6" i="367"/>
  <c r="F5" i="367" s="1"/>
  <c r="E6" i="367"/>
  <c r="E5" i="367" s="1"/>
  <c r="D6" i="367"/>
  <c r="D5" i="367" s="1"/>
  <c r="C6" i="367"/>
  <c r="C5" i="367" s="1"/>
  <c r="B6" i="367"/>
  <c r="B5" i="367" s="1"/>
  <c r="J5" i="367"/>
  <c r="I5" i="367"/>
  <c r="F28" i="322" l="1"/>
  <c r="B28" i="322"/>
  <c r="B67" i="12"/>
  <c r="X75" i="39" l="1"/>
  <c r="X76" i="39"/>
  <c r="X77" i="39"/>
  <c r="X78" i="39"/>
  <c r="X79" i="39"/>
  <c r="X80" i="39"/>
  <c r="X81" i="39"/>
  <c r="X82" i="39"/>
  <c r="X83" i="39"/>
  <c r="X84" i="39"/>
  <c r="X85" i="39"/>
  <c r="X86" i="39"/>
  <c r="X87" i="39"/>
  <c r="X88" i="39"/>
  <c r="X74" i="39"/>
  <c r="E68" i="27" l="1"/>
  <c r="P65" i="26" l="1"/>
  <c r="O65" i="26"/>
  <c r="N65" i="26"/>
  <c r="M65" i="26"/>
  <c r="L65" i="26"/>
  <c r="K65" i="26"/>
  <c r="I65" i="26"/>
  <c r="H65" i="26"/>
  <c r="G65" i="26"/>
  <c r="P64" i="26"/>
  <c r="O64" i="26"/>
  <c r="N64" i="26"/>
  <c r="M64" i="26"/>
  <c r="L64" i="26"/>
  <c r="K64" i="26"/>
  <c r="I64" i="26"/>
  <c r="H64" i="26"/>
  <c r="G64" i="26"/>
  <c r="P63" i="26"/>
  <c r="O63" i="26"/>
  <c r="N63" i="26"/>
  <c r="M63" i="26"/>
  <c r="L63" i="26"/>
  <c r="K63" i="26"/>
  <c r="I63" i="26"/>
  <c r="H63" i="26"/>
  <c r="G63" i="26"/>
  <c r="P62" i="26"/>
  <c r="O62" i="26"/>
  <c r="N62" i="26"/>
  <c r="M62" i="26"/>
  <c r="L62" i="26"/>
  <c r="K62" i="26"/>
  <c r="I62" i="26"/>
  <c r="H62" i="26"/>
  <c r="G62" i="26"/>
  <c r="P61" i="26"/>
  <c r="O61" i="26"/>
  <c r="N61" i="26"/>
  <c r="M61" i="26"/>
  <c r="L61" i="26"/>
  <c r="K61" i="26"/>
  <c r="I61" i="26"/>
  <c r="H61" i="26"/>
  <c r="G61" i="26"/>
  <c r="P60" i="26"/>
  <c r="O60" i="26"/>
  <c r="N60" i="26"/>
  <c r="M60" i="26"/>
  <c r="L60" i="26"/>
  <c r="K60" i="26"/>
  <c r="I60" i="26"/>
  <c r="H60" i="26"/>
  <c r="G60" i="26"/>
  <c r="P59" i="26"/>
  <c r="O59" i="26"/>
  <c r="N59" i="26"/>
  <c r="M59" i="26"/>
  <c r="L59" i="26"/>
  <c r="K59" i="26"/>
  <c r="I59" i="26"/>
  <c r="H59" i="26"/>
  <c r="G59" i="26"/>
  <c r="P58" i="26"/>
  <c r="O58" i="26"/>
  <c r="N58" i="26"/>
  <c r="M58" i="26"/>
  <c r="L58" i="26"/>
  <c r="K58" i="26"/>
  <c r="I58" i="26"/>
  <c r="H58" i="26"/>
  <c r="G58" i="26"/>
  <c r="P57" i="26"/>
  <c r="O57" i="26"/>
  <c r="N57" i="26"/>
  <c r="M57" i="26"/>
  <c r="L57" i="26"/>
  <c r="K57" i="26"/>
  <c r="I57" i="26"/>
  <c r="H57" i="26"/>
  <c r="G57" i="26"/>
  <c r="P56" i="26"/>
  <c r="O56" i="26"/>
  <c r="N56" i="26"/>
  <c r="M56" i="26"/>
  <c r="L56" i="26"/>
  <c r="K56" i="26"/>
  <c r="I56" i="26"/>
  <c r="H56" i="26"/>
  <c r="G56" i="26"/>
  <c r="P55" i="26"/>
  <c r="O55" i="26"/>
  <c r="N55" i="26"/>
  <c r="M55" i="26"/>
  <c r="L55" i="26"/>
  <c r="K55" i="26"/>
  <c r="I55" i="26"/>
  <c r="H55" i="26"/>
  <c r="G55" i="26"/>
  <c r="P54" i="26"/>
  <c r="O54" i="26"/>
  <c r="N54" i="26"/>
  <c r="M54" i="26"/>
  <c r="L54" i="26"/>
  <c r="K54" i="26"/>
  <c r="I54" i="26"/>
  <c r="H54" i="26"/>
  <c r="G54" i="26"/>
  <c r="P53" i="26"/>
  <c r="O53" i="26"/>
  <c r="N53" i="26"/>
  <c r="M53" i="26"/>
  <c r="L53" i="26"/>
  <c r="K53" i="26"/>
  <c r="I53" i="26"/>
  <c r="H53" i="26"/>
  <c r="G53" i="26"/>
  <c r="P52" i="26"/>
  <c r="O52" i="26"/>
  <c r="N52" i="26"/>
  <c r="M52" i="26"/>
  <c r="L52" i="26"/>
  <c r="K52" i="26"/>
  <c r="I52" i="26"/>
  <c r="H52" i="26"/>
  <c r="G52" i="26"/>
  <c r="F65" i="26"/>
  <c r="E65" i="26"/>
  <c r="D65" i="26"/>
  <c r="C65" i="26"/>
  <c r="B65" i="26"/>
  <c r="F64" i="26"/>
  <c r="E64" i="26"/>
  <c r="D64" i="26"/>
  <c r="C64" i="26"/>
  <c r="B64" i="26"/>
  <c r="F63" i="26"/>
  <c r="E63" i="26"/>
  <c r="D63" i="26"/>
  <c r="C63" i="26"/>
  <c r="B63" i="26"/>
  <c r="F62" i="26"/>
  <c r="E62" i="26"/>
  <c r="D62" i="26"/>
  <c r="C62" i="26"/>
  <c r="B62" i="26"/>
  <c r="F61" i="26"/>
  <c r="E61" i="26"/>
  <c r="D61" i="26"/>
  <c r="C61" i="26"/>
  <c r="B61" i="26"/>
  <c r="F60" i="26"/>
  <c r="E60" i="26"/>
  <c r="D60" i="26"/>
  <c r="C60" i="26"/>
  <c r="B60" i="26"/>
  <c r="F59" i="26"/>
  <c r="E59" i="26"/>
  <c r="D59" i="26"/>
  <c r="C59" i="26"/>
  <c r="B59" i="26"/>
  <c r="F58" i="26"/>
  <c r="E58" i="26"/>
  <c r="D58" i="26"/>
  <c r="C58" i="26"/>
  <c r="B58" i="26"/>
  <c r="F57" i="26"/>
  <c r="E57" i="26"/>
  <c r="D57" i="26"/>
  <c r="C57" i="26"/>
  <c r="B57" i="26"/>
  <c r="F56" i="26"/>
  <c r="E56" i="26"/>
  <c r="D56" i="26"/>
  <c r="C56" i="26"/>
  <c r="B56" i="26"/>
  <c r="F55" i="26"/>
  <c r="E55" i="26"/>
  <c r="D55" i="26"/>
  <c r="C55" i="26"/>
  <c r="B55" i="26"/>
  <c r="F54" i="26"/>
  <c r="E54" i="26"/>
  <c r="D54" i="26"/>
  <c r="C54" i="26"/>
  <c r="B54" i="26"/>
  <c r="F53" i="26"/>
  <c r="E53" i="26"/>
  <c r="D53" i="26"/>
  <c r="C53" i="26"/>
  <c r="B53" i="26"/>
  <c r="F52" i="26"/>
  <c r="E52" i="26"/>
  <c r="D52" i="26"/>
  <c r="C52" i="26"/>
  <c r="B52" i="26"/>
  <c r="O28" i="26"/>
  <c r="N28" i="26"/>
  <c r="L28" i="26"/>
  <c r="K28" i="26"/>
  <c r="I28" i="26"/>
  <c r="H28" i="26"/>
  <c r="G28" i="26"/>
  <c r="O27" i="26"/>
  <c r="N27" i="26"/>
  <c r="L27" i="26"/>
  <c r="K27" i="26"/>
  <c r="I27" i="26"/>
  <c r="H27" i="26"/>
  <c r="G27" i="26"/>
  <c r="O26" i="26"/>
  <c r="N26" i="26"/>
  <c r="L26" i="26"/>
  <c r="K26" i="26"/>
  <c r="I26" i="26"/>
  <c r="H26" i="26"/>
  <c r="G26" i="26"/>
  <c r="O25" i="26"/>
  <c r="N25" i="26"/>
  <c r="L25" i="26"/>
  <c r="K25" i="26"/>
  <c r="I25" i="26"/>
  <c r="H25" i="26"/>
  <c r="G25" i="26"/>
  <c r="O24" i="26"/>
  <c r="N24" i="26"/>
  <c r="L24" i="26"/>
  <c r="K24" i="26"/>
  <c r="I24" i="26"/>
  <c r="H24" i="26"/>
  <c r="G24" i="26"/>
  <c r="O23" i="26"/>
  <c r="N23" i="26"/>
  <c r="L23" i="26"/>
  <c r="K23" i="26"/>
  <c r="I23" i="26"/>
  <c r="H23" i="26"/>
  <c r="G23" i="26"/>
  <c r="O22" i="26"/>
  <c r="N22" i="26"/>
  <c r="L22" i="26"/>
  <c r="K22" i="26"/>
  <c r="I22" i="26"/>
  <c r="H22" i="26"/>
  <c r="G22" i="26"/>
  <c r="O21" i="26"/>
  <c r="N21" i="26"/>
  <c r="L21" i="26"/>
  <c r="K21" i="26"/>
  <c r="I21" i="26"/>
  <c r="H21" i="26"/>
  <c r="G21" i="26"/>
  <c r="O20" i="26"/>
  <c r="N20" i="26"/>
  <c r="L20" i="26"/>
  <c r="K20" i="26"/>
  <c r="I20" i="26"/>
  <c r="H20" i="26"/>
  <c r="G20" i="26"/>
  <c r="O19" i="26"/>
  <c r="N19" i="26"/>
  <c r="L19" i="26"/>
  <c r="K19" i="26"/>
  <c r="I19" i="26"/>
  <c r="H19" i="26"/>
  <c r="G19" i="26"/>
  <c r="O18" i="26"/>
  <c r="N18" i="26"/>
  <c r="L18" i="26"/>
  <c r="K18" i="26"/>
  <c r="I18" i="26"/>
  <c r="H18" i="26"/>
  <c r="G18" i="26"/>
  <c r="O17" i="26"/>
  <c r="N17" i="26"/>
  <c r="L17" i="26"/>
  <c r="K17" i="26"/>
  <c r="I17" i="26"/>
  <c r="H17" i="26"/>
  <c r="G17" i="26"/>
  <c r="O16" i="26"/>
  <c r="N16" i="26"/>
  <c r="L16" i="26"/>
  <c r="K16" i="26"/>
  <c r="I16" i="26"/>
  <c r="H16" i="26"/>
  <c r="G16" i="26"/>
  <c r="O15" i="26"/>
  <c r="N15" i="26"/>
  <c r="L15" i="26"/>
  <c r="K15" i="26"/>
  <c r="I15" i="26"/>
  <c r="H15" i="26"/>
  <c r="G15" i="26"/>
  <c r="F28" i="26"/>
  <c r="E28" i="26"/>
  <c r="D28" i="26"/>
  <c r="F27" i="26"/>
  <c r="E27" i="26"/>
  <c r="D27" i="26"/>
  <c r="F26" i="26"/>
  <c r="E26" i="26"/>
  <c r="D26" i="26"/>
  <c r="F25" i="26"/>
  <c r="E25" i="26"/>
  <c r="D25" i="26"/>
  <c r="F24" i="26"/>
  <c r="E24" i="26"/>
  <c r="D24" i="26"/>
  <c r="F23" i="26"/>
  <c r="E23" i="26"/>
  <c r="D23" i="26"/>
  <c r="F22" i="26"/>
  <c r="E22" i="26"/>
  <c r="D22" i="26"/>
  <c r="F21" i="26"/>
  <c r="E21" i="26"/>
  <c r="D21" i="26"/>
  <c r="F20" i="26"/>
  <c r="E20" i="26"/>
  <c r="D20" i="26"/>
  <c r="F19" i="26"/>
  <c r="E19" i="26"/>
  <c r="D19" i="26"/>
  <c r="F18" i="26"/>
  <c r="E18" i="26"/>
  <c r="D18" i="26"/>
  <c r="F17" i="26"/>
  <c r="E17" i="26"/>
  <c r="D17" i="26"/>
  <c r="F16" i="26"/>
  <c r="E16" i="26"/>
  <c r="D16" i="26"/>
  <c r="F15" i="26"/>
  <c r="E15" i="26"/>
  <c r="D15" i="26"/>
  <c r="E67" i="27"/>
  <c r="E66" i="27"/>
  <c r="E65" i="27"/>
  <c r="E64" i="27"/>
  <c r="E63" i="27"/>
  <c r="E62" i="27"/>
  <c r="E61" i="27"/>
  <c r="E60" i="27"/>
  <c r="E59" i="27"/>
  <c r="E58" i="27"/>
  <c r="E57" i="27"/>
  <c r="E56" i="27"/>
  <c r="E55" i="27"/>
  <c r="E54" i="27"/>
  <c r="P27" i="27"/>
  <c r="O27" i="27"/>
  <c r="N27" i="27"/>
  <c r="M27" i="27"/>
  <c r="L27" i="27"/>
  <c r="J27" i="27"/>
  <c r="I27" i="27"/>
  <c r="H27" i="27"/>
  <c r="P26" i="27"/>
  <c r="O26" i="27"/>
  <c r="N26" i="27"/>
  <c r="M26" i="27"/>
  <c r="L26" i="27"/>
  <c r="J26" i="27"/>
  <c r="I26" i="27"/>
  <c r="H26" i="27"/>
  <c r="P25" i="27"/>
  <c r="O25" i="27"/>
  <c r="N25" i="27"/>
  <c r="M25" i="27"/>
  <c r="L25" i="27"/>
  <c r="J25" i="27"/>
  <c r="I25" i="27"/>
  <c r="H25" i="27"/>
  <c r="P24" i="27"/>
  <c r="O24" i="27"/>
  <c r="N24" i="27"/>
  <c r="M24" i="27"/>
  <c r="L24" i="27"/>
  <c r="J24" i="27"/>
  <c r="I24" i="27"/>
  <c r="H24" i="27"/>
  <c r="P23" i="27"/>
  <c r="O23" i="27"/>
  <c r="N23" i="27"/>
  <c r="M23" i="27"/>
  <c r="L23" i="27"/>
  <c r="J23" i="27"/>
  <c r="I23" i="27"/>
  <c r="H23" i="27"/>
  <c r="P22" i="27"/>
  <c r="O22" i="27"/>
  <c r="N22" i="27"/>
  <c r="M22" i="27"/>
  <c r="L22" i="27"/>
  <c r="J22" i="27"/>
  <c r="I22" i="27"/>
  <c r="H22" i="27"/>
  <c r="P21" i="27"/>
  <c r="O21" i="27"/>
  <c r="N21" i="27"/>
  <c r="M21" i="27"/>
  <c r="L21" i="27"/>
  <c r="J21" i="27"/>
  <c r="I21" i="27"/>
  <c r="H21" i="27"/>
  <c r="P20" i="27"/>
  <c r="O20" i="27"/>
  <c r="N20" i="27"/>
  <c r="M20" i="27"/>
  <c r="L20" i="27"/>
  <c r="J20" i="27"/>
  <c r="I20" i="27"/>
  <c r="H20" i="27"/>
  <c r="P19" i="27"/>
  <c r="O19" i="27"/>
  <c r="N19" i="27"/>
  <c r="M19" i="27"/>
  <c r="L19" i="27"/>
  <c r="J19" i="27"/>
  <c r="I19" i="27"/>
  <c r="H19" i="27"/>
  <c r="P18" i="27"/>
  <c r="O18" i="27"/>
  <c r="N18" i="27"/>
  <c r="M18" i="27"/>
  <c r="L18" i="27"/>
  <c r="J18" i="27"/>
  <c r="I18" i="27"/>
  <c r="H18" i="27"/>
  <c r="P17" i="27"/>
  <c r="O17" i="27"/>
  <c r="N17" i="27"/>
  <c r="M17" i="27"/>
  <c r="L17" i="27"/>
  <c r="J17" i="27"/>
  <c r="I17" i="27"/>
  <c r="H17" i="27"/>
  <c r="P16" i="27"/>
  <c r="O16" i="27"/>
  <c r="N16" i="27"/>
  <c r="M16" i="27"/>
  <c r="L16" i="27"/>
  <c r="J16" i="27"/>
  <c r="I16" i="27"/>
  <c r="H16" i="27"/>
  <c r="P15" i="27"/>
  <c r="O15" i="27"/>
  <c r="N15" i="27"/>
  <c r="M15" i="27"/>
  <c r="L15" i="27"/>
  <c r="J15" i="27"/>
  <c r="I15" i="27"/>
  <c r="H15" i="27"/>
  <c r="P14" i="27"/>
  <c r="O14" i="27"/>
  <c r="N14" i="27"/>
  <c r="M14" i="27"/>
  <c r="L14" i="27"/>
  <c r="J14" i="27"/>
  <c r="I14" i="27"/>
  <c r="H14" i="27"/>
  <c r="F27" i="27"/>
  <c r="E27" i="27"/>
  <c r="D27" i="27"/>
  <c r="F26" i="27"/>
  <c r="E26" i="27"/>
  <c r="D26" i="27"/>
  <c r="F25" i="27"/>
  <c r="E25" i="27"/>
  <c r="D25" i="27"/>
  <c r="F24" i="27"/>
  <c r="E24" i="27"/>
  <c r="D24" i="27"/>
  <c r="F23" i="27"/>
  <c r="E23" i="27"/>
  <c r="D23" i="27"/>
  <c r="F22" i="27"/>
  <c r="E22" i="27"/>
  <c r="D22" i="27"/>
  <c r="F21" i="27"/>
  <c r="E21" i="27"/>
  <c r="D21" i="27"/>
  <c r="F20" i="27"/>
  <c r="E20" i="27"/>
  <c r="D20" i="27"/>
  <c r="F19" i="27"/>
  <c r="E19" i="27"/>
  <c r="D19" i="27"/>
  <c r="F18" i="27"/>
  <c r="E18" i="27"/>
  <c r="D18" i="27"/>
  <c r="F17" i="27"/>
  <c r="E17" i="27"/>
  <c r="D17" i="27"/>
  <c r="F16" i="27"/>
  <c r="E16" i="27"/>
  <c r="D16" i="27"/>
  <c r="F15" i="27"/>
  <c r="E15" i="27"/>
  <c r="D15" i="27"/>
  <c r="F14" i="27"/>
  <c r="E14" i="27"/>
  <c r="D14" i="27"/>
  <c r="D27" i="9"/>
  <c r="B27" i="9"/>
  <c r="D26" i="9"/>
  <c r="B26" i="9" s="1"/>
  <c r="D25" i="9"/>
  <c r="B25" i="9"/>
  <c r="D24" i="9"/>
  <c r="B24" i="9"/>
  <c r="D23" i="9"/>
  <c r="B23" i="9"/>
  <c r="D22" i="9"/>
  <c r="B22" i="9"/>
  <c r="D21" i="9"/>
  <c r="B21" i="9"/>
  <c r="D20" i="9"/>
  <c r="B20" i="9"/>
  <c r="D19" i="9"/>
  <c r="B19" i="9"/>
  <c r="D18" i="9"/>
  <c r="B18" i="9"/>
  <c r="D17" i="9"/>
  <c r="B17" i="9"/>
  <c r="D16" i="9"/>
  <c r="B16" i="9"/>
  <c r="D15" i="9"/>
  <c r="B15" i="9"/>
  <c r="D14" i="9"/>
  <c r="B14" i="9"/>
  <c r="D13" i="9"/>
  <c r="B13" i="9"/>
  <c r="B66" i="12"/>
  <c r="B65" i="12"/>
  <c r="B64" i="12"/>
  <c r="B63" i="12"/>
  <c r="B62" i="12"/>
  <c r="B61" i="12"/>
  <c r="B60" i="12"/>
  <c r="B59" i="12"/>
  <c r="B58" i="12"/>
  <c r="B57" i="12"/>
  <c r="B56" i="12"/>
  <c r="B55" i="12"/>
  <c r="B54" i="12"/>
  <c r="B53" i="12"/>
  <c r="B33" i="12"/>
  <c r="B32" i="12"/>
  <c r="B31" i="12"/>
  <c r="B30" i="12"/>
  <c r="B29" i="12"/>
  <c r="B28" i="12"/>
  <c r="B27" i="12"/>
  <c r="B26" i="12"/>
  <c r="B25" i="12"/>
  <c r="B24" i="12"/>
  <c r="B23" i="12"/>
  <c r="B22" i="12"/>
  <c r="B21" i="12"/>
  <c r="B20" i="12"/>
  <c r="B19" i="12"/>
  <c r="B18" i="12"/>
  <c r="F27" i="322"/>
  <c r="B27" i="322"/>
  <c r="F26" i="322"/>
  <c r="B26" i="322"/>
  <c r="F25" i="322"/>
  <c r="B25" i="322"/>
  <c r="F24" i="322"/>
  <c r="B24" i="322"/>
  <c r="F23" i="322"/>
  <c r="B23" i="322"/>
  <c r="F22" i="322"/>
  <c r="B22" i="322"/>
  <c r="F21" i="322"/>
  <c r="B21" i="322"/>
  <c r="F20" i="322"/>
  <c r="B20" i="322"/>
  <c r="F19" i="322"/>
  <c r="B19" i="322"/>
  <c r="F18" i="322"/>
  <c r="B18" i="322"/>
  <c r="F17" i="322"/>
  <c r="B17" i="322"/>
  <c r="F16" i="322"/>
  <c r="B16" i="322"/>
  <c r="F15" i="322"/>
  <c r="B15" i="322"/>
  <c r="F14" i="322"/>
  <c r="B14" i="322"/>
  <c r="B27" i="25"/>
  <c r="B26" i="25"/>
  <c r="B25" i="25"/>
  <c r="B24" i="25"/>
  <c r="B23" i="25"/>
  <c r="B22" i="25"/>
  <c r="B21" i="25"/>
  <c r="B20" i="25"/>
  <c r="B19" i="25"/>
  <c r="B18" i="25"/>
  <c r="B17" i="25"/>
  <c r="B16" i="25"/>
  <c r="B15" i="25"/>
  <c r="B14" i="25"/>
  <c r="B13" i="25"/>
  <c r="F31" i="26" l="1"/>
  <c r="E31" i="26"/>
  <c r="D31" i="26"/>
  <c r="Y81" i="349" l="1"/>
  <c r="X81" i="349"/>
  <c r="W81" i="349"/>
  <c r="V81" i="349"/>
  <c r="U81" i="349"/>
  <c r="T81" i="349"/>
  <c r="S81" i="349"/>
  <c r="R81" i="349"/>
  <c r="Q81" i="349"/>
  <c r="P81" i="349"/>
  <c r="Y80" i="349"/>
  <c r="X80" i="349"/>
  <c r="W80" i="349"/>
  <c r="V80" i="349"/>
  <c r="U80" i="349"/>
  <c r="T80" i="349"/>
  <c r="S80" i="349"/>
  <c r="R80" i="349"/>
  <c r="Q80" i="349"/>
  <c r="P80" i="349"/>
  <c r="K30" i="349"/>
  <c r="J30" i="349"/>
  <c r="H30" i="349"/>
  <c r="G30" i="349"/>
  <c r="F30" i="349"/>
  <c r="E30" i="349"/>
  <c r="D30" i="349"/>
  <c r="C30" i="349"/>
  <c r="B30" i="349"/>
  <c r="K29" i="349"/>
  <c r="J29" i="349"/>
  <c r="H29" i="349"/>
  <c r="G29" i="349"/>
  <c r="F29" i="349"/>
  <c r="E29" i="349"/>
  <c r="D29" i="349"/>
  <c r="C29" i="349"/>
  <c r="B29" i="349"/>
  <c r="R9" i="8" l="1"/>
  <c r="R5" i="8"/>
  <c r="P46" i="26" l="1"/>
  <c r="P47" i="26"/>
  <c r="P48" i="26"/>
  <c r="T102" i="322" l="1"/>
  <c r="S102" i="322"/>
  <c r="R102" i="322"/>
  <c r="Q102" i="322"/>
  <c r="P102" i="322"/>
  <c r="O102" i="322"/>
  <c r="N102" i="322"/>
  <c r="M102" i="322"/>
  <c r="L102" i="322"/>
  <c r="Y96" i="322"/>
  <c r="Y97" i="322" s="1"/>
  <c r="Y94" i="322"/>
  <c r="Y93" i="322"/>
  <c r="Y90" i="322"/>
  <c r="Y91" i="322" s="1"/>
  <c r="Y89" i="322"/>
  <c r="Y88" i="322" s="1"/>
  <c r="T74" i="322"/>
  <c r="S74" i="322"/>
  <c r="R74" i="322"/>
  <c r="Q74" i="322"/>
  <c r="P74" i="322"/>
  <c r="O74" i="322"/>
  <c r="N74" i="322"/>
  <c r="M74" i="322"/>
  <c r="L74" i="322"/>
  <c r="T73" i="322"/>
  <c r="S73" i="322"/>
  <c r="R73" i="322"/>
  <c r="Q73" i="322"/>
  <c r="P73" i="322"/>
  <c r="O73" i="322"/>
  <c r="N73" i="322"/>
  <c r="M73" i="322"/>
  <c r="L73" i="322"/>
  <c r="AA50" i="322"/>
  <c r="I31" i="322"/>
  <c r="H31" i="322"/>
  <c r="G31" i="322"/>
  <c r="E31" i="322"/>
  <c r="D31" i="322"/>
  <c r="C31" i="322"/>
  <c r="B31" i="322"/>
  <c r="I30" i="322"/>
  <c r="H30" i="322"/>
  <c r="G30" i="322"/>
  <c r="F30" i="322"/>
  <c r="E30" i="322"/>
  <c r="D30" i="322"/>
  <c r="C30" i="322"/>
  <c r="F31" i="322"/>
  <c r="B30" i="322"/>
  <c r="S23" i="322"/>
  <c r="R23" i="322"/>
  <c r="Q23" i="322"/>
  <c r="P23" i="322"/>
  <c r="O23" i="322"/>
  <c r="N23" i="322"/>
  <c r="M23" i="322"/>
  <c r="L23" i="322"/>
  <c r="U74" i="6" l="1"/>
  <c r="O5" i="8" l="1"/>
  <c r="O10" i="8" s="1"/>
  <c r="N5" i="8"/>
  <c r="N10" i="8" s="1"/>
  <c r="M5" i="8"/>
  <c r="M10" i="8" s="1"/>
  <c r="Q5" i="8"/>
  <c r="Q10" i="8" s="1"/>
  <c r="P5" i="8"/>
  <c r="P10" i="8" s="1"/>
  <c r="D31" i="8" l="1"/>
  <c r="E31" i="8"/>
  <c r="F31" i="8"/>
  <c r="D30" i="8"/>
  <c r="E30" i="8"/>
  <c r="F30" i="8"/>
  <c r="C31" i="8"/>
  <c r="C30" i="8"/>
  <c r="N11" i="26" l="1"/>
  <c r="O11" i="26"/>
  <c r="K11" i="26"/>
  <c r="L11" i="26"/>
  <c r="G11" i="26"/>
  <c r="H11" i="26"/>
  <c r="I11" i="26"/>
  <c r="D11" i="26"/>
  <c r="E11" i="26"/>
  <c r="F11" i="26"/>
  <c r="K48" i="26"/>
  <c r="L48" i="26"/>
  <c r="M48" i="26"/>
  <c r="N48" i="26"/>
  <c r="O48" i="26"/>
  <c r="G48" i="26"/>
  <c r="H48" i="26"/>
  <c r="I48" i="26"/>
  <c r="B48" i="26"/>
  <c r="C48" i="26"/>
  <c r="D48" i="26"/>
  <c r="E48" i="26"/>
  <c r="F48" i="26"/>
  <c r="L10" i="27"/>
  <c r="M10" i="27"/>
  <c r="N10" i="27"/>
  <c r="O10" i="27"/>
  <c r="P10" i="27"/>
  <c r="H10" i="27"/>
  <c r="I10" i="27"/>
  <c r="J10" i="27"/>
  <c r="D10" i="27"/>
  <c r="E10" i="27"/>
  <c r="F10" i="27"/>
  <c r="I30" i="25" l="1"/>
  <c r="Q32" i="24" l="1"/>
  <c r="Q59" i="24" l="1"/>
  <c r="Q60" i="24"/>
  <c r="Q61" i="24"/>
  <c r="Q62" i="24"/>
  <c r="Q63" i="24"/>
  <c r="Q64" i="24"/>
  <c r="Q65" i="24"/>
  <c r="Q66" i="24"/>
  <c r="Q67" i="24"/>
  <c r="Q68" i="24"/>
  <c r="Q69" i="24"/>
  <c r="Q58" i="24"/>
  <c r="N31" i="25" l="1"/>
  <c r="M31" i="25"/>
  <c r="E30" i="25"/>
  <c r="J31" i="8" l="1"/>
  <c r="AP26" i="19" l="1"/>
  <c r="AO26" i="19"/>
  <c r="AN26" i="19"/>
  <c r="AM26" i="19"/>
  <c r="AL26" i="19"/>
  <c r="AK26" i="19"/>
  <c r="AJ26" i="19"/>
  <c r="AI26" i="19"/>
  <c r="AH26" i="19"/>
  <c r="AG26" i="19"/>
  <c r="AF26" i="19"/>
  <c r="AE26" i="19"/>
  <c r="AD26" i="19"/>
  <c r="AC26" i="19"/>
  <c r="AB26" i="19"/>
  <c r="AA26" i="19"/>
  <c r="Z26" i="19"/>
  <c r="Y26" i="19"/>
  <c r="X26" i="19"/>
  <c r="W26" i="19"/>
  <c r="V26" i="19"/>
  <c r="U26" i="19"/>
  <c r="T26" i="19"/>
  <c r="S26" i="19"/>
  <c r="U23" i="2" l="1"/>
  <c r="R110" i="2"/>
  <c r="AP41" i="1" l="1"/>
  <c r="AO41" i="1"/>
  <c r="AN41" i="1"/>
  <c r="B65" i="23" l="1"/>
  <c r="O38" i="23" l="1"/>
  <c r="P38" i="23"/>
  <c r="Q38" i="23"/>
  <c r="R38" i="23"/>
  <c r="S38" i="23"/>
  <c r="T38" i="23"/>
  <c r="U38" i="23"/>
  <c r="V38" i="23"/>
  <c r="W38" i="23"/>
  <c r="N38" i="23"/>
  <c r="C65" i="123" l="1"/>
  <c r="C64" i="123"/>
  <c r="Q79" i="2" l="1"/>
  <c r="Q78" i="2"/>
  <c r="R78" i="2" l="1"/>
  <c r="P107" i="197" l="1"/>
  <c r="O107" i="197"/>
  <c r="N107" i="197"/>
  <c r="M107" i="197"/>
  <c r="H84" i="197"/>
  <c r="H83" i="197"/>
  <c r="H78" i="197"/>
  <c r="H85" i="197" s="1"/>
  <c r="P75" i="197"/>
  <c r="O75" i="197"/>
  <c r="N75" i="197"/>
  <c r="M75" i="197"/>
  <c r="P74" i="197"/>
  <c r="O74" i="197"/>
  <c r="N74" i="197"/>
  <c r="M74" i="197"/>
  <c r="D74" i="197"/>
  <c r="D73" i="197"/>
  <c r="D72" i="197"/>
  <c r="D71" i="197"/>
  <c r="J30" i="197"/>
  <c r="I30" i="197"/>
  <c r="H30" i="197"/>
  <c r="G30" i="197"/>
  <c r="F30" i="197"/>
  <c r="E30" i="197"/>
  <c r="D30" i="197"/>
  <c r="C30" i="197"/>
  <c r="B30" i="197"/>
  <c r="J29" i="197"/>
  <c r="I29" i="197"/>
  <c r="H29" i="197"/>
  <c r="G29" i="197"/>
  <c r="F29" i="197"/>
  <c r="E29" i="197"/>
  <c r="D29" i="197"/>
  <c r="C29" i="197"/>
  <c r="B29" i="197"/>
  <c r="U22" i="197"/>
  <c r="T22" i="197"/>
  <c r="S22" i="197"/>
  <c r="R22" i="197"/>
  <c r="Q22" i="197"/>
  <c r="P22" i="197"/>
  <c r="O22" i="197"/>
  <c r="N22" i="197"/>
  <c r="M22" i="197"/>
  <c r="W91" i="39" l="1"/>
  <c r="K65" i="23" l="1"/>
  <c r="J65" i="23"/>
  <c r="I65" i="23"/>
  <c r="H65" i="23"/>
  <c r="G65" i="23"/>
  <c r="F65" i="23"/>
  <c r="E65" i="23"/>
  <c r="D65" i="23"/>
  <c r="C65" i="23"/>
  <c r="K31" i="23"/>
  <c r="I31" i="23"/>
  <c r="H31" i="23"/>
  <c r="G31" i="23"/>
  <c r="F31" i="23"/>
  <c r="E31" i="23"/>
  <c r="D31" i="23"/>
  <c r="C31" i="23"/>
  <c r="B31" i="23"/>
  <c r="I30" i="23"/>
  <c r="H30" i="23"/>
  <c r="G30" i="23"/>
  <c r="F30" i="23"/>
  <c r="E30" i="23"/>
  <c r="D30" i="23"/>
  <c r="B30" i="23"/>
  <c r="AI99" i="39" l="1"/>
  <c r="C101" i="1" l="1"/>
  <c r="D101" i="1"/>
  <c r="E101" i="1"/>
  <c r="F101" i="1"/>
  <c r="G101" i="1"/>
  <c r="H101" i="1"/>
  <c r="I101" i="1"/>
  <c r="E8" i="27"/>
  <c r="E9" i="27"/>
  <c r="E7" i="27"/>
  <c r="E46" i="26"/>
  <c r="E47" i="26"/>
  <c r="E45" i="26"/>
  <c r="E9" i="26"/>
  <c r="E10" i="26"/>
  <c r="E8" i="26"/>
  <c r="I30" i="27" l="1"/>
  <c r="I8" i="27"/>
  <c r="I9" i="27"/>
  <c r="I7" i="27"/>
  <c r="H8" i="26"/>
  <c r="V90" i="39" l="1"/>
  <c r="V91" i="39"/>
  <c r="P8" i="27" l="1"/>
  <c r="P9" i="27"/>
  <c r="P7" i="27"/>
  <c r="O8" i="27"/>
  <c r="O9" i="27"/>
  <c r="O7" i="27"/>
  <c r="N8" i="27"/>
  <c r="N9" i="27"/>
  <c r="N7" i="27"/>
  <c r="M8" i="27"/>
  <c r="M9" i="27"/>
  <c r="M7" i="27"/>
  <c r="L8" i="27"/>
  <c r="L9" i="27"/>
  <c r="L7" i="27"/>
  <c r="J8" i="27"/>
  <c r="J9" i="27"/>
  <c r="J7" i="27"/>
  <c r="H8" i="27"/>
  <c r="H9" i="27"/>
  <c r="H7" i="27"/>
  <c r="F8" i="27"/>
  <c r="F9" i="27"/>
  <c r="F7" i="27"/>
  <c r="D8" i="27"/>
  <c r="D9" i="27"/>
  <c r="D7" i="27"/>
  <c r="C8" i="27"/>
  <c r="C7" i="27"/>
  <c r="B8" i="27"/>
  <c r="B7" i="27"/>
  <c r="O46" i="26" l="1"/>
  <c r="O47" i="26"/>
  <c r="O45" i="26"/>
  <c r="N46" i="26"/>
  <c r="N47" i="26"/>
  <c r="N45" i="26"/>
  <c r="M46" i="26"/>
  <c r="M47" i="26"/>
  <c r="M45" i="26"/>
  <c r="L46" i="26"/>
  <c r="L47" i="26"/>
  <c r="L45" i="26"/>
  <c r="K46" i="26"/>
  <c r="K47" i="26"/>
  <c r="K45" i="26"/>
  <c r="I46" i="26"/>
  <c r="I47" i="26"/>
  <c r="I45" i="26"/>
  <c r="H46" i="26"/>
  <c r="H47" i="26"/>
  <c r="H45" i="26"/>
  <c r="G46" i="26"/>
  <c r="G47" i="26"/>
  <c r="G45" i="26"/>
  <c r="F46" i="26"/>
  <c r="F47" i="26"/>
  <c r="F45" i="26"/>
  <c r="D46" i="26"/>
  <c r="D47" i="26"/>
  <c r="D45" i="26"/>
  <c r="C46" i="26"/>
  <c r="C47" i="26"/>
  <c r="C45" i="26"/>
  <c r="B46" i="26"/>
  <c r="B47" i="26"/>
  <c r="B45" i="26"/>
  <c r="O9" i="26"/>
  <c r="O10" i="26"/>
  <c r="O8" i="26"/>
  <c r="F9" i="26"/>
  <c r="F10" i="26"/>
  <c r="N9" i="26"/>
  <c r="N10" i="26"/>
  <c r="N8" i="26"/>
  <c r="L9" i="26"/>
  <c r="L10" i="26"/>
  <c r="L8" i="26"/>
  <c r="K9" i="26"/>
  <c r="K10" i="26"/>
  <c r="K8" i="26"/>
  <c r="I9" i="26"/>
  <c r="I10" i="26"/>
  <c r="I8" i="26"/>
  <c r="H9" i="26"/>
  <c r="H10" i="26"/>
  <c r="G9" i="26"/>
  <c r="G10" i="26"/>
  <c r="G8" i="26"/>
  <c r="F8" i="26"/>
  <c r="D9" i="26"/>
  <c r="D10" i="26"/>
  <c r="D8" i="26"/>
  <c r="C9" i="26"/>
  <c r="C8" i="26"/>
  <c r="B9" i="26"/>
  <c r="B8" i="26"/>
  <c r="N30" i="25" l="1"/>
  <c r="M30" i="25"/>
  <c r="D30" i="25"/>
  <c r="W57" i="28" l="1"/>
  <c r="V57" i="28"/>
  <c r="U57" i="28"/>
  <c r="T57" i="28"/>
  <c r="S57" i="28"/>
  <c r="R57" i="28"/>
  <c r="Q57" i="28"/>
  <c r="P57" i="28"/>
  <c r="O57" i="28"/>
  <c r="G66" i="28" l="1"/>
  <c r="F66" i="28"/>
  <c r="E66" i="28"/>
  <c r="V23" i="28" l="1"/>
  <c r="U23" i="28"/>
  <c r="R23" i="28"/>
  <c r="J30" i="8" l="1"/>
  <c r="G31" i="25" l="1"/>
  <c r="J31" i="25"/>
  <c r="K101" i="1" l="1"/>
  <c r="J101" i="1"/>
  <c r="B101" i="1"/>
  <c r="M124" i="11" l="1"/>
  <c r="N124" i="11"/>
  <c r="O124" i="11"/>
  <c r="P124" i="11"/>
  <c r="Q124" i="11"/>
  <c r="R124" i="11"/>
  <c r="S124" i="11"/>
  <c r="T124" i="11"/>
  <c r="L124" i="11"/>
  <c r="D31" i="25" l="1"/>
  <c r="C31" i="14" l="1"/>
  <c r="M65" i="123" l="1"/>
  <c r="L65" i="123"/>
  <c r="K65" i="123"/>
  <c r="J65" i="123"/>
  <c r="I65" i="123"/>
  <c r="H65" i="123"/>
  <c r="G65" i="123"/>
  <c r="F65" i="123"/>
  <c r="E65" i="123"/>
  <c r="D65" i="123"/>
  <c r="B65" i="123"/>
  <c r="M64" i="123"/>
  <c r="L64" i="123"/>
  <c r="K64" i="123"/>
  <c r="J64" i="123"/>
  <c r="I64" i="123"/>
  <c r="H64" i="123"/>
  <c r="G64" i="123"/>
  <c r="F64" i="123"/>
  <c r="E64" i="123"/>
  <c r="D64" i="123"/>
  <c r="B64" i="123"/>
  <c r="M31" i="123"/>
  <c r="L31" i="123"/>
  <c r="K31" i="123"/>
  <c r="J31" i="123"/>
  <c r="I31" i="123"/>
  <c r="H31" i="123"/>
  <c r="G31" i="123"/>
  <c r="F31" i="123"/>
  <c r="E31" i="123"/>
  <c r="D31" i="123"/>
  <c r="C31" i="123"/>
  <c r="B31" i="123"/>
  <c r="M30" i="123"/>
  <c r="L30" i="123"/>
  <c r="K30" i="123"/>
  <c r="J30" i="123"/>
  <c r="I30" i="123"/>
  <c r="H30" i="123"/>
  <c r="G30" i="123"/>
  <c r="F30" i="123"/>
  <c r="E30" i="123"/>
  <c r="D30" i="123"/>
  <c r="C30" i="123"/>
  <c r="B30" i="123"/>
  <c r="L30" i="25" l="1"/>
  <c r="L31" i="25" l="1"/>
  <c r="C70" i="27" l="1"/>
  <c r="D70" i="27"/>
  <c r="J32" i="2" l="1"/>
  <c r="AF43" i="1"/>
  <c r="AE43" i="1"/>
  <c r="AD43" i="1"/>
  <c r="AC43" i="1"/>
  <c r="AF10" i="2"/>
  <c r="AF11" i="2" s="1"/>
  <c r="U75" i="6" l="1"/>
  <c r="N79" i="8" l="1"/>
  <c r="O79" i="8"/>
  <c r="P79" i="8"/>
  <c r="Q79" i="8"/>
  <c r="R79" i="8"/>
  <c r="S79" i="8"/>
  <c r="T79" i="8"/>
  <c r="M79" i="8"/>
  <c r="G31" i="8"/>
  <c r="H31" i="8"/>
  <c r="I31" i="8"/>
  <c r="B31" i="8"/>
  <c r="G30" i="8"/>
  <c r="H30" i="8"/>
  <c r="I30" i="8"/>
  <c r="B30" i="8"/>
  <c r="L88" i="11" l="1"/>
  <c r="B31" i="24" l="1"/>
  <c r="U135" i="39" l="1"/>
  <c r="J33" i="2" l="1"/>
  <c r="H32" i="2"/>
  <c r="E33" i="1" l="1"/>
  <c r="M5" i="6" l="1"/>
  <c r="L5" i="6"/>
  <c r="C31" i="24" l="1"/>
  <c r="B70" i="27" l="1"/>
  <c r="D33" i="1" l="1"/>
  <c r="I32" i="2" l="1"/>
  <c r="Y33" i="12" l="1"/>
  <c r="Y35" i="12" s="1"/>
  <c r="AH35" i="8" l="1"/>
  <c r="AG35" i="8"/>
  <c r="AF35" i="8"/>
  <c r="AE35" i="8"/>
  <c r="AD35" i="8"/>
  <c r="AC35" i="8"/>
  <c r="AB35" i="8"/>
  <c r="AA35" i="8"/>
  <c r="Z35" i="8"/>
  <c r="I33" i="2" l="1"/>
  <c r="H33" i="2"/>
  <c r="H34" i="1" l="1"/>
  <c r="H33" i="1" l="1"/>
  <c r="D29" i="6" l="1"/>
  <c r="B32" i="2"/>
  <c r="N80" i="8" l="1"/>
  <c r="AO98" i="39" l="1"/>
  <c r="AP98" i="39"/>
  <c r="AQ98" i="39" l="1"/>
  <c r="P21" i="9" l="1"/>
  <c r="P24" i="9" s="1"/>
  <c r="R21" i="9"/>
  <c r="R24" i="9" s="1"/>
  <c r="S21" i="9"/>
  <c r="S24" i="9" s="1"/>
  <c r="T21" i="9"/>
  <c r="T24" i="9" s="1"/>
  <c r="U21" i="9"/>
  <c r="U24" i="9" s="1"/>
  <c r="Q9" i="9"/>
  <c r="O9" i="9" s="1"/>
  <c r="Q10" i="9"/>
  <c r="O10" i="9" s="1"/>
  <c r="Q11" i="9"/>
  <c r="O11" i="9" s="1"/>
  <c r="Q12" i="9"/>
  <c r="O12" i="9" s="1"/>
  <c r="Q13" i="9"/>
  <c r="O13" i="9" s="1"/>
  <c r="Q14" i="9"/>
  <c r="Q15" i="9"/>
  <c r="O15" i="9" s="1"/>
  <c r="Q16" i="9"/>
  <c r="O16" i="9" s="1"/>
  <c r="Q17" i="9"/>
  <c r="O17" i="9" s="1"/>
  <c r="Q18" i="9"/>
  <c r="O18" i="9" s="1"/>
  <c r="Q19" i="9"/>
  <c r="O19" i="9" s="1"/>
  <c r="Q8" i="9"/>
  <c r="O8" i="9" s="1"/>
  <c r="Q21" i="9" l="1"/>
  <c r="Q24" i="9" s="1"/>
  <c r="O14" i="9"/>
  <c r="O21" i="9" s="1"/>
  <c r="O24" i="9" s="1"/>
  <c r="S133" i="27" l="1"/>
  <c r="S136" i="27" s="1"/>
  <c r="R133" i="27"/>
  <c r="R136" i="27" s="1"/>
  <c r="M133" i="27"/>
  <c r="M136" i="27" s="1"/>
  <c r="N133" i="27"/>
  <c r="N136" i="27" s="1"/>
  <c r="L133" i="27"/>
  <c r="L136" i="27" s="1"/>
  <c r="H133" i="27"/>
  <c r="H136" i="27" s="1"/>
  <c r="I133" i="27"/>
  <c r="I136" i="27" s="1"/>
  <c r="G133" i="27"/>
  <c r="G136" i="27" s="1"/>
  <c r="C133" i="27" l="1"/>
  <c r="C136" i="27" s="1"/>
  <c r="D133" i="27"/>
  <c r="D136" i="27" s="1"/>
  <c r="B133" i="27"/>
  <c r="B136" i="27" s="1"/>
  <c r="O22" i="2" l="1"/>
  <c r="P22" i="2"/>
  <c r="Q22" i="2"/>
  <c r="R22" i="2"/>
  <c r="S22" i="2"/>
  <c r="N22" i="2"/>
  <c r="AC33" i="25"/>
  <c r="R33" i="25"/>
  <c r="S33" i="25"/>
  <c r="T33" i="25"/>
  <c r="U33" i="25"/>
  <c r="V33" i="25"/>
  <c r="W33" i="25"/>
  <c r="X33" i="25"/>
  <c r="Y33" i="25"/>
  <c r="Z33" i="25"/>
  <c r="AA33" i="25"/>
  <c r="AB33" i="25"/>
  <c r="Q33" i="25"/>
  <c r="R71" i="24"/>
  <c r="S71" i="24"/>
  <c r="T71" i="24"/>
  <c r="Q71" i="24"/>
  <c r="L32" i="24" l="1"/>
  <c r="M32" i="24"/>
  <c r="N32" i="24"/>
  <c r="O32" i="24"/>
  <c r="P32" i="24"/>
  <c r="K32" i="24"/>
  <c r="P62" i="23"/>
  <c r="R62" i="23"/>
  <c r="T62" i="23"/>
  <c r="V62" i="23"/>
  <c r="O61" i="23"/>
  <c r="Q61" i="23"/>
  <c r="S61" i="23"/>
  <c r="U61" i="23"/>
  <c r="W61" i="23"/>
  <c r="N62" i="23"/>
  <c r="P34" i="23"/>
  <c r="Q34" i="23"/>
  <c r="R34" i="23"/>
  <c r="S34" i="23"/>
  <c r="T34" i="23"/>
  <c r="U34" i="23"/>
  <c r="V34" i="23"/>
  <c r="W34" i="23"/>
  <c r="X72" i="22" l="1"/>
  <c r="Y72" i="22"/>
  <c r="Z72" i="22"/>
  <c r="AA72" i="22"/>
  <c r="AB72" i="22"/>
  <c r="AC72" i="22"/>
  <c r="AD72" i="22"/>
  <c r="W72" i="22"/>
  <c r="M24" i="22"/>
  <c r="N24" i="22"/>
  <c r="O24" i="22"/>
  <c r="P24" i="22"/>
  <c r="Q24" i="22"/>
  <c r="R24" i="22"/>
  <c r="L24" i="22"/>
  <c r="AB99" i="39"/>
  <c r="AC99" i="39"/>
  <c r="AD99" i="39"/>
  <c r="AE99" i="39"/>
  <c r="AF99" i="39"/>
  <c r="AG99" i="39"/>
  <c r="AH99" i="39"/>
  <c r="AJ99" i="39"/>
  <c r="AK99" i="39"/>
  <c r="AA99" i="39"/>
  <c r="O37" i="39"/>
  <c r="P37" i="39"/>
  <c r="Q37" i="39"/>
  <c r="R37" i="39"/>
  <c r="S37" i="39"/>
  <c r="T37" i="39"/>
  <c r="U37" i="39"/>
  <c r="V37" i="39"/>
  <c r="N37" i="39"/>
  <c r="N42" i="15"/>
  <c r="O42" i="15"/>
  <c r="P42" i="15"/>
  <c r="Q42" i="15"/>
  <c r="R42" i="15"/>
  <c r="S42" i="15"/>
  <c r="T42" i="15"/>
  <c r="U42" i="15"/>
  <c r="M42" i="15"/>
  <c r="O62" i="12" l="1"/>
  <c r="P62" i="12"/>
  <c r="Q62" i="12"/>
  <c r="R62" i="12"/>
  <c r="S62" i="12"/>
  <c r="T62" i="12"/>
  <c r="U62" i="12"/>
  <c r="V62" i="12"/>
  <c r="W62" i="12"/>
  <c r="N62" i="12"/>
  <c r="O34" i="12" l="1"/>
  <c r="P34" i="12"/>
  <c r="Q34" i="12"/>
  <c r="R34" i="12"/>
  <c r="T33" i="12"/>
  <c r="U33" i="12"/>
  <c r="V33" i="12"/>
  <c r="N34" i="12"/>
  <c r="M123" i="11" l="1"/>
  <c r="N123" i="11"/>
  <c r="O123" i="11"/>
  <c r="P123" i="11"/>
  <c r="Q123" i="11"/>
  <c r="R123" i="11"/>
  <c r="T123" i="11"/>
  <c r="L123" i="11"/>
  <c r="T20" i="11"/>
  <c r="U20" i="11"/>
  <c r="S20" i="11"/>
  <c r="M100" i="9"/>
  <c r="N100" i="9"/>
  <c r="L100" i="9"/>
  <c r="K100" i="9"/>
  <c r="N103" i="8" l="1"/>
  <c r="O103" i="8"/>
  <c r="P103" i="8"/>
  <c r="Q103" i="8"/>
  <c r="R103" i="8"/>
  <c r="S103" i="8"/>
  <c r="T103" i="8"/>
  <c r="M103" i="8"/>
  <c r="M34" i="6"/>
  <c r="N34" i="6"/>
  <c r="O34" i="6"/>
  <c r="P34" i="6"/>
  <c r="Q34" i="6"/>
  <c r="R34" i="6"/>
  <c r="S34" i="6"/>
  <c r="L34" i="6"/>
  <c r="M97" i="6"/>
  <c r="N97" i="6"/>
  <c r="O97" i="6"/>
  <c r="P97" i="6"/>
  <c r="Q97" i="6"/>
  <c r="R97" i="6"/>
  <c r="S97" i="6"/>
  <c r="T97" i="6"/>
  <c r="U97" i="6"/>
  <c r="L97" i="6"/>
  <c r="S110" i="2"/>
  <c r="Q110" i="2"/>
  <c r="O109" i="2"/>
  <c r="P109" i="2"/>
  <c r="N109" i="2"/>
  <c r="Y23" i="28" l="1"/>
  <c r="X23" i="28"/>
  <c r="W23" i="28"/>
  <c r="T23" i="28"/>
  <c r="S23" i="28"/>
  <c r="Q22" i="28"/>
  <c r="P22" i="28"/>
  <c r="O22" i="28"/>
  <c r="O112" i="27"/>
  <c r="P112" i="27"/>
  <c r="K112" i="27"/>
  <c r="L112" i="27"/>
  <c r="M112" i="27"/>
  <c r="H112" i="27"/>
  <c r="I112" i="27"/>
  <c r="J112" i="27"/>
  <c r="C112" i="27"/>
  <c r="D112" i="27"/>
  <c r="B112" i="27"/>
  <c r="F113" i="27"/>
  <c r="G113" i="27"/>
  <c r="E113" i="27"/>
  <c r="C63" i="19" l="1"/>
  <c r="D63" i="19"/>
  <c r="E63" i="19"/>
  <c r="F63" i="19"/>
  <c r="G63" i="19"/>
  <c r="H63" i="19"/>
  <c r="I63" i="19"/>
  <c r="J63" i="19"/>
  <c r="K63" i="19"/>
  <c r="L63" i="19"/>
  <c r="M63" i="19"/>
  <c r="C62" i="19"/>
  <c r="D62" i="19"/>
  <c r="E62" i="19"/>
  <c r="F62" i="19"/>
  <c r="G62" i="19"/>
  <c r="H62" i="19"/>
  <c r="I62" i="19"/>
  <c r="J62" i="19"/>
  <c r="K62" i="19"/>
  <c r="L62" i="19"/>
  <c r="M62" i="19"/>
  <c r="B29" i="19"/>
  <c r="C29" i="19"/>
  <c r="D29" i="19"/>
  <c r="E29" i="19"/>
  <c r="F29" i="19"/>
  <c r="G29" i="19"/>
  <c r="H29" i="19"/>
  <c r="I29" i="19"/>
  <c r="J29" i="19"/>
  <c r="K29" i="19"/>
  <c r="L29" i="19"/>
  <c r="B28" i="19"/>
  <c r="C28" i="19"/>
  <c r="D28" i="19"/>
  <c r="E28" i="19"/>
  <c r="F28" i="19"/>
  <c r="G28" i="19"/>
  <c r="H28" i="19"/>
  <c r="I28" i="19"/>
  <c r="J28" i="19"/>
  <c r="K28" i="19"/>
  <c r="L28" i="19"/>
  <c r="O5" i="6" l="1"/>
  <c r="N5" i="6"/>
  <c r="C37" i="12" l="1"/>
  <c r="D37" i="12"/>
  <c r="E37" i="12"/>
  <c r="F37" i="12"/>
  <c r="C36" i="12"/>
  <c r="D36" i="12"/>
  <c r="E36" i="12"/>
  <c r="F36" i="12"/>
  <c r="Q80" i="22" l="1"/>
  <c r="M99" i="11" l="1"/>
  <c r="M98" i="11"/>
  <c r="M97" i="11"/>
  <c r="Z41" i="6" l="1"/>
  <c r="Z40" i="6"/>
  <c r="Z27" i="6"/>
  <c r="Z42" i="6" s="1"/>
  <c r="Z20" i="6"/>
  <c r="Z19" i="6"/>
  <c r="Z5" i="6"/>
  <c r="Z21" i="6" s="1"/>
  <c r="L83" i="11" l="1"/>
  <c r="M83" i="11" s="1"/>
  <c r="Q102" i="1" l="1"/>
  <c r="Q104" i="1"/>
  <c r="Q96" i="1"/>
  <c r="R96" i="1" s="1"/>
  <c r="Q111" i="6" l="1"/>
  <c r="Q117" i="6" s="1"/>
  <c r="P111" i="6"/>
  <c r="P117" i="6" s="1"/>
  <c r="R111" i="6"/>
  <c r="R117" i="6" s="1"/>
  <c r="O111" i="6"/>
  <c r="O117" i="6" s="1"/>
  <c r="N111" i="6"/>
  <c r="N117" i="6" s="1"/>
  <c r="M111" i="6"/>
  <c r="M117" i="6" s="1"/>
  <c r="L111" i="6"/>
  <c r="L117" i="6" s="1"/>
  <c r="M11" i="6"/>
  <c r="N11" i="6"/>
  <c r="O11" i="6"/>
  <c r="L11" i="6"/>
  <c r="S5" i="6"/>
  <c r="S11" i="6" s="1"/>
  <c r="R5" i="6"/>
  <c r="R11" i="6" s="1"/>
  <c r="Q5" i="6"/>
  <c r="Q11" i="6" s="1"/>
  <c r="P5" i="6"/>
  <c r="P11" i="6" s="1"/>
  <c r="V5" i="8" l="1"/>
  <c r="V10" i="8" s="1"/>
  <c r="U5" i="8"/>
  <c r="U10" i="8" s="1"/>
  <c r="T5" i="8"/>
  <c r="T10" i="8" s="1"/>
  <c r="S5" i="8"/>
  <c r="F33" i="22" l="1"/>
  <c r="F32" i="22"/>
  <c r="Q30" i="27" l="1"/>
  <c r="O145" i="39" l="1"/>
  <c r="O146" i="39" s="1"/>
  <c r="P145" i="39"/>
  <c r="P146" i="39" s="1"/>
  <c r="Q145" i="39"/>
  <c r="Q146" i="39" s="1"/>
  <c r="R145" i="39"/>
  <c r="R146" i="39" s="1"/>
  <c r="S145" i="39"/>
  <c r="S146" i="39" s="1"/>
  <c r="T145" i="39"/>
  <c r="T146" i="39" s="1"/>
  <c r="U145" i="39"/>
  <c r="U146" i="39" s="1"/>
  <c r="V145" i="39"/>
  <c r="W145" i="39"/>
  <c r="W146" i="39" s="1"/>
  <c r="X145" i="39"/>
  <c r="X146" i="39" s="1"/>
  <c r="N145" i="39"/>
  <c r="N146" i="39" s="1"/>
  <c r="V112" i="39" l="1"/>
  <c r="U112" i="39"/>
  <c r="U118" i="39" s="1"/>
  <c r="P78" i="2"/>
  <c r="V114" i="39" l="1"/>
  <c r="V115" i="39" s="1"/>
  <c r="U91" i="39"/>
  <c r="T91" i="39"/>
  <c r="S91" i="39"/>
  <c r="R91" i="39"/>
  <c r="Q91" i="39"/>
  <c r="P91" i="39"/>
  <c r="O91" i="39"/>
  <c r="N91" i="39"/>
  <c r="U90" i="39"/>
  <c r="T90" i="39"/>
  <c r="S90" i="39"/>
  <c r="R90" i="39"/>
  <c r="Q90" i="39"/>
  <c r="P90" i="39"/>
  <c r="O90" i="39"/>
  <c r="N90" i="39"/>
  <c r="J33" i="39"/>
  <c r="I33" i="39"/>
  <c r="H33" i="39"/>
  <c r="G33" i="39"/>
  <c r="F33" i="39"/>
  <c r="E33" i="39"/>
  <c r="D33" i="39"/>
  <c r="C33" i="39"/>
  <c r="B33" i="39"/>
  <c r="J32" i="39"/>
  <c r="I32" i="39"/>
  <c r="H32" i="39"/>
  <c r="G32" i="39"/>
  <c r="F32" i="39"/>
  <c r="E32" i="39"/>
  <c r="D32" i="39"/>
  <c r="C32" i="39"/>
  <c r="B32" i="39"/>
  <c r="X91" i="39" l="1"/>
  <c r="X90" i="39"/>
  <c r="J81" i="28"/>
  <c r="I81" i="28"/>
  <c r="H81" i="28"/>
  <c r="G81" i="28"/>
  <c r="F81" i="28"/>
  <c r="E81" i="28"/>
  <c r="D81" i="28"/>
  <c r="C81" i="28"/>
  <c r="B81" i="28"/>
  <c r="J66" i="28"/>
  <c r="I66" i="28"/>
  <c r="H66" i="28"/>
  <c r="D66" i="28"/>
  <c r="C66" i="28"/>
  <c r="B66" i="28"/>
  <c r="L30" i="28"/>
  <c r="K30" i="28"/>
  <c r="J30" i="28"/>
  <c r="I30" i="28"/>
  <c r="H30" i="28"/>
  <c r="G30" i="28"/>
  <c r="F30" i="28"/>
  <c r="E30" i="28"/>
  <c r="Q79" i="27"/>
  <c r="Q80" i="27" s="1"/>
  <c r="P79" i="27"/>
  <c r="P80" i="27" s="1"/>
  <c r="O79" i="27"/>
  <c r="O80" i="27" s="1"/>
  <c r="N79" i="27"/>
  <c r="N80" i="27" s="1"/>
  <c r="M79" i="27"/>
  <c r="M80" i="27" s="1"/>
  <c r="L79" i="27"/>
  <c r="L80" i="27" s="1"/>
  <c r="K79" i="27"/>
  <c r="K80" i="27" s="1"/>
  <c r="J79" i="27"/>
  <c r="J80" i="27" s="1"/>
  <c r="I79" i="27"/>
  <c r="I80" i="27" s="1"/>
  <c r="H79" i="27"/>
  <c r="H80" i="27" s="1"/>
  <c r="F79" i="27"/>
  <c r="F80" i="27" s="1"/>
  <c r="E79" i="27"/>
  <c r="E80" i="27" s="1"/>
  <c r="D79" i="27"/>
  <c r="D80" i="27" s="1"/>
  <c r="C79" i="27"/>
  <c r="C80" i="27" s="1"/>
  <c r="B79" i="27"/>
  <c r="B80" i="27" s="1"/>
  <c r="P70" i="27"/>
  <c r="O70" i="27"/>
  <c r="M70" i="27"/>
  <c r="L70" i="27"/>
  <c r="K70" i="27"/>
  <c r="J70" i="27"/>
  <c r="I70" i="27"/>
  <c r="H70" i="27"/>
  <c r="G70" i="27"/>
  <c r="F70" i="27"/>
  <c r="F30" i="27"/>
  <c r="E30" i="27"/>
  <c r="N30" i="27"/>
  <c r="M30" i="27"/>
  <c r="L30" i="27"/>
  <c r="J30" i="27"/>
  <c r="H30" i="27"/>
  <c r="D30" i="27"/>
  <c r="Q95" i="26"/>
  <c r="Q96" i="26" s="1"/>
  <c r="O89" i="26"/>
  <c r="N89" i="26"/>
  <c r="M89" i="26"/>
  <c r="K89" i="26"/>
  <c r="J89" i="26"/>
  <c r="P88" i="26"/>
  <c r="P89" i="26" s="1"/>
  <c r="O88" i="26"/>
  <c r="N88" i="26"/>
  <c r="M88" i="26"/>
  <c r="L88" i="26"/>
  <c r="L89" i="26" s="1"/>
  <c r="K88" i="26"/>
  <c r="J88" i="26"/>
  <c r="I88" i="26"/>
  <c r="I89" i="26" s="1"/>
  <c r="H88" i="26"/>
  <c r="H89" i="26" s="1"/>
  <c r="G88" i="26"/>
  <c r="G89" i="26" s="1"/>
  <c r="F88" i="26"/>
  <c r="F89" i="26" s="1"/>
  <c r="E88" i="26"/>
  <c r="E89" i="26" s="1"/>
  <c r="D88" i="26"/>
  <c r="D89" i="26" s="1"/>
  <c r="C88" i="26"/>
  <c r="C89" i="26" s="1"/>
  <c r="B88" i="26"/>
  <c r="B89" i="26" s="1"/>
  <c r="O83" i="26"/>
  <c r="L83" i="26"/>
  <c r="K83" i="26"/>
  <c r="I83" i="26"/>
  <c r="H83" i="26"/>
  <c r="G83" i="26"/>
  <c r="E83" i="26"/>
  <c r="D83" i="26"/>
  <c r="C83" i="26"/>
  <c r="P82" i="26"/>
  <c r="P83" i="26" s="1"/>
  <c r="O82" i="26"/>
  <c r="N82" i="26"/>
  <c r="N83" i="26" s="1"/>
  <c r="M82" i="26"/>
  <c r="M83" i="26" s="1"/>
  <c r="L82" i="26"/>
  <c r="K82" i="26"/>
  <c r="J82" i="26"/>
  <c r="J83" i="26" s="1"/>
  <c r="I82" i="26"/>
  <c r="H82" i="26"/>
  <c r="G82" i="26"/>
  <c r="F82" i="26"/>
  <c r="F83" i="26" s="1"/>
  <c r="E82" i="26"/>
  <c r="D82" i="26"/>
  <c r="C82" i="26"/>
  <c r="B82" i="26"/>
  <c r="B83" i="26" s="1"/>
  <c r="Q68" i="26"/>
  <c r="E68" i="26"/>
  <c r="P68" i="26"/>
  <c r="M68" i="26"/>
  <c r="I68" i="26"/>
  <c r="H68" i="26"/>
  <c r="G68" i="26"/>
  <c r="F68" i="26"/>
  <c r="D68" i="26"/>
  <c r="B68" i="26"/>
  <c r="O68" i="26"/>
  <c r="P31" i="26"/>
  <c r="L31" i="26"/>
  <c r="K31" i="26"/>
  <c r="H31" i="26"/>
  <c r="G31" i="26"/>
  <c r="K68" i="26" l="1"/>
  <c r="L68" i="26"/>
  <c r="C68" i="26"/>
  <c r="O31" i="26"/>
  <c r="P30" i="27"/>
  <c r="I31" i="26"/>
  <c r="E70" i="27"/>
  <c r="K31" i="25" l="1"/>
  <c r="I31" i="25"/>
  <c r="H31" i="25"/>
  <c r="F31" i="25"/>
  <c r="E31" i="25"/>
  <c r="C31" i="25"/>
  <c r="K30" i="25"/>
  <c r="J30" i="25"/>
  <c r="H30" i="25"/>
  <c r="G30" i="25"/>
  <c r="F30" i="25"/>
  <c r="C30" i="25"/>
  <c r="B31" i="25"/>
  <c r="N79" i="24"/>
  <c r="M79" i="24"/>
  <c r="L79" i="24"/>
  <c r="N78" i="24"/>
  <c r="M78" i="24"/>
  <c r="L78" i="24"/>
  <c r="K79" i="24"/>
  <c r="H31" i="24"/>
  <c r="G31" i="24"/>
  <c r="F31" i="24"/>
  <c r="E31" i="24"/>
  <c r="D31" i="24"/>
  <c r="H30" i="24"/>
  <c r="G30" i="24"/>
  <c r="F30" i="24"/>
  <c r="E30" i="24"/>
  <c r="D30" i="24"/>
  <c r="C30" i="24"/>
  <c r="B30" i="24"/>
  <c r="J31" i="23"/>
  <c r="K30" i="23"/>
  <c r="J30" i="23"/>
  <c r="C30" i="23"/>
  <c r="S80" i="22"/>
  <c r="R80" i="22"/>
  <c r="P80" i="22"/>
  <c r="O80" i="22"/>
  <c r="N80" i="22"/>
  <c r="M80" i="22"/>
  <c r="S79" i="22"/>
  <c r="R79" i="22"/>
  <c r="Q79" i="22"/>
  <c r="P79" i="22"/>
  <c r="O79" i="22"/>
  <c r="N79" i="22"/>
  <c r="M79" i="22"/>
  <c r="L79" i="22"/>
  <c r="L80" i="22"/>
  <c r="H33" i="22"/>
  <c r="G33" i="22"/>
  <c r="E33" i="22"/>
  <c r="D33" i="22"/>
  <c r="C33" i="22"/>
  <c r="B33" i="22"/>
  <c r="H32" i="22"/>
  <c r="G32" i="22"/>
  <c r="E32" i="22"/>
  <c r="D32" i="22"/>
  <c r="C32" i="22"/>
  <c r="B32" i="22"/>
  <c r="B63" i="19"/>
  <c r="B62" i="19"/>
  <c r="M29" i="19"/>
  <c r="M28" i="19"/>
  <c r="J52" i="15"/>
  <c r="I52" i="15"/>
  <c r="H52" i="15"/>
  <c r="G52" i="15"/>
  <c r="F52" i="15"/>
  <c r="E52" i="15"/>
  <c r="D52" i="15"/>
  <c r="C52" i="15"/>
  <c r="B52" i="15"/>
  <c r="H31" i="14"/>
  <c r="G31" i="14"/>
  <c r="F31" i="14"/>
  <c r="E31" i="14"/>
  <c r="D31" i="14"/>
  <c r="B31" i="14"/>
  <c r="H30" i="14"/>
  <c r="G30" i="14"/>
  <c r="F30" i="14"/>
  <c r="E30" i="14"/>
  <c r="D30" i="14"/>
  <c r="C30" i="14"/>
  <c r="B30" i="14"/>
  <c r="K70" i="12"/>
  <c r="J70" i="12"/>
  <c r="I70" i="12"/>
  <c r="H70" i="12"/>
  <c r="G70" i="12"/>
  <c r="F70" i="12"/>
  <c r="E70" i="12"/>
  <c r="D70" i="12"/>
  <c r="C70" i="12"/>
  <c r="K69" i="12"/>
  <c r="J69" i="12"/>
  <c r="I69" i="12"/>
  <c r="H69" i="12"/>
  <c r="G69" i="12"/>
  <c r="F69" i="12"/>
  <c r="E69" i="12"/>
  <c r="D69" i="12"/>
  <c r="C69" i="12"/>
  <c r="B69" i="12"/>
  <c r="B70" i="12"/>
  <c r="J37" i="12"/>
  <c r="I37" i="12"/>
  <c r="H37" i="12"/>
  <c r="J36" i="12"/>
  <c r="I36" i="12"/>
  <c r="H36" i="12"/>
  <c r="B36" i="12"/>
  <c r="B37" i="12"/>
  <c r="M88" i="11"/>
  <c r="M91" i="11"/>
  <c r="M89" i="11"/>
  <c r="M87" i="11"/>
  <c r="M86" i="11"/>
  <c r="M85" i="11"/>
  <c r="M84" i="11"/>
  <c r="T75" i="11"/>
  <c r="R75" i="11"/>
  <c r="Q75" i="11"/>
  <c r="P75" i="11"/>
  <c r="O75" i="11"/>
  <c r="N75" i="11"/>
  <c r="M75" i="11"/>
  <c r="L75" i="11"/>
  <c r="T74" i="11"/>
  <c r="R74" i="11"/>
  <c r="Q74" i="11"/>
  <c r="P74" i="11"/>
  <c r="O74" i="11"/>
  <c r="N74" i="11"/>
  <c r="M74" i="11"/>
  <c r="L74" i="11"/>
  <c r="I31" i="11"/>
  <c r="H31" i="11"/>
  <c r="I30" i="11"/>
  <c r="H30" i="11"/>
  <c r="G31" i="11"/>
  <c r="G30" i="11"/>
  <c r="N75" i="9"/>
  <c r="M75" i="9"/>
  <c r="L75" i="9"/>
  <c r="K75" i="9"/>
  <c r="N74" i="9"/>
  <c r="M74" i="9"/>
  <c r="L74" i="9"/>
  <c r="K74" i="9"/>
  <c r="H31" i="9"/>
  <c r="G31" i="9"/>
  <c r="F31" i="9"/>
  <c r="E31" i="9"/>
  <c r="C31" i="9"/>
  <c r="H30" i="9"/>
  <c r="G30" i="9"/>
  <c r="F30" i="9"/>
  <c r="E30" i="9"/>
  <c r="C30" i="9"/>
  <c r="D30" i="9"/>
  <c r="B31" i="9"/>
  <c r="B30" i="9"/>
  <c r="T80" i="8"/>
  <c r="S80" i="8"/>
  <c r="R80" i="8"/>
  <c r="Q80" i="8"/>
  <c r="P80" i="8"/>
  <c r="O80" i="8"/>
  <c r="M80" i="8"/>
  <c r="T75" i="6"/>
  <c r="S75" i="6"/>
  <c r="R75" i="6"/>
  <c r="Q75" i="6"/>
  <c r="P75" i="6"/>
  <c r="O75" i="6"/>
  <c r="N75" i="6"/>
  <c r="M75" i="6"/>
  <c r="L75" i="6"/>
  <c r="T74" i="6"/>
  <c r="S74" i="6"/>
  <c r="R74" i="6"/>
  <c r="Q74" i="6"/>
  <c r="P74" i="6"/>
  <c r="O74" i="6"/>
  <c r="N74" i="6"/>
  <c r="M74" i="6"/>
  <c r="L74" i="6"/>
  <c r="I30" i="6"/>
  <c r="H30" i="6"/>
  <c r="G30" i="6"/>
  <c r="F30" i="6"/>
  <c r="E30" i="6"/>
  <c r="D30" i="6"/>
  <c r="C30" i="6"/>
  <c r="B30" i="6"/>
  <c r="I29" i="6"/>
  <c r="H29" i="6"/>
  <c r="G29" i="6"/>
  <c r="F29" i="6"/>
  <c r="E29" i="6"/>
  <c r="C29" i="6"/>
  <c r="B29" i="6"/>
  <c r="S79" i="2"/>
  <c r="R79" i="2"/>
  <c r="P79" i="2"/>
  <c r="O79" i="2"/>
  <c r="N79" i="2"/>
  <c r="S78" i="2"/>
  <c r="O78" i="2"/>
  <c r="N78" i="2"/>
  <c r="G33" i="2"/>
  <c r="F33" i="2"/>
  <c r="E33" i="2"/>
  <c r="D33" i="2"/>
  <c r="C33" i="2"/>
  <c r="B33" i="2"/>
  <c r="G32" i="2"/>
  <c r="F32" i="2"/>
  <c r="E32" i="2"/>
  <c r="D32" i="2"/>
  <c r="C32" i="2"/>
  <c r="K29" i="2"/>
  <c r="K35" i="2" s="1"/>
  <c r="P98" i="1"/>
  <c r="R98" i="1" s="1"/>
  <c r="R95" i="1"/>
  <c r="R94" i="1"/>
  <c r="R93" i="1"/>
  <c r="R92" i="1"/>
  <c r="R91" i="1"/>
  <c r="R90" i="1"/>
  <c r="X82" i="1"/>
  <c r="W82" i="1"/>
  <c r="V82" i="1"/>
  <c r="U82" i="1"/>
  <c r="T82" i="1"/>
  <c r="S82" i="1"/>
  <c r="R82" i="1"/>
  <c r="Q82" i="1"/>
  <c r="P82" i="1"/>
  <c r="O82" i="1"/>
  <c r="X81" i="1"/>
  <c r="W81" i="1"/>
  <c r="V81" i="1"/>
  <c r="U81" i="1"/>
  <c r="T81" i="1"/>
  <c r="S81" i="1"/>
  <c r="R81" i="1"/>
  <c r="Q81" i="1"/>
  <c r="P81" i="1"/>
  <c r="O81" i="1"/>
  <c r="G34" i="1"/>
  <c r="F34" i="1"/>
  <c r="G33" i="1"/>
  <c r="F33" i="1"/>
  <c r="D31" i="9" l="1"/>
  <c r="K78" i="24"/>
  <c r="B30" i="25"/>
  <c r="S10" i="8"/>
  <c r="N34" i="23" l="1"/>
  <c r="O34" i="23"/>
</calcChain>
</file>

<file path=xl/sharedStrings.xml><?xml version="1.0" encoding="utf-8"?>
<sst xmlns="http://schemas.openxmlformats.org/spreadsheetml/2006/main" count="6153" uniqueCount="2125">
  <si>
    <t>※確認用（年計データあり）</t>
    <rPh sb="1" eb="3">
      <t>カクニン</t>
    </rPh>
    <rPh sb="3" eb="4">
      <t>ヨウ</t>
    </rPh>
    <rPh sb="5" eb="7">
      <t>ネンケイ</t>
    </rPh>
    <phoneticPr fontId="4"/>
  </si>
  <si>
    <t>鹿　　 児 　　島　 　県</t>
  </si>
  <si>
    <t>全               国</t>
  </si>
  <si>
    <t>九             州</t>
  </si>
  <si>
    <t>２　　　　　金　　　　　　　融</t>
  </si>
  <si>
    <t>年   月</t>
  </si>
  <si>
    <t>交    換    高</t>
  </si>
  <si>
    <t>不  渡  手  形</t>
  </si>
  <si>
    <t>不渡手形</t>
  </si>
  <si>
    <t xml:space="preserve">２ － １   手 形 交 換 状 況    </t>
  </si>
  <si>
    <t>枚    数</t>
  </si>
  <si>
    <t>金    額</t>
  </si>
  <si>
    <t>全国銀行協会</t>
    <rPh sb="0" eb="2">
      <t>ゼンコク</t>
    </rPh>
    <rPh sb="2" eb="4">
      <t>ギンコウ</t>
    </rPh>
    <rPh sb="4" eb="6">
      <t>キョウカイ</t>
    </rPh>
    <phoneticPr fontId="4"/>
  </si>
  <si>
    <t>２月号</t>
    <rPh sb="1" eb="3">
      <t>ガツゴウ</t>
    </rPh>
    <phoneticPr fontId="4"/>
  </si>
  <si>
    <t>鹿児島</t>
    <rPh sb="0" eb="3">
      <t>カゴシマ</t>
    </rPh>
    <phoneticPr fontId="4"/>
  </si>
  <si>
    <t>十枚</t>
  </si>
  <si>
    <t>千万円</t>
  </si>
  <si>
    <t>万枚</t>
  </si>
  <si>
    <t>百億円</t>
  </si>
  <si>
    <t>千枚</t>
  </si>
  <si>
    <t>億円</t>
  </si>
  <si>
    <t xml:space="preserve">  28</t>
  </si>
  <si>
    <t xml:space="preserve">  29</t>
  </si>
  <si>
    <t xml:space="preserve">  30</t>
  </si>
  <si>
    <t xml:space="preserve">  ３</t>
  </si>
  <si>
    <t xml:space="preserve">    ３</t>
  </si>
  <si>
    <t xml:space="preserve">    ４</t>
  </si>
  <si>
    <t xml:space="preserve">    ５</t>
  </si>
  <si>
    <t xml:space="preserve">    ６</t>
  </si>
  <si>
    <t xml:space="preserve">    ７</t>
  </si>
  <si>
    <t xml:space="preserve">    ８</t>
  </si>
  <si>
    <t xml:space="preserve">    ９</t>
  </si>
  <si>
    <t xml:space="preserve">    11</t>
  </si>
  <si>
    <t xml:space="preserve">    12</t>
  </si>
  <si>
    <t>前　月　比</t>
  </si>
  <si>
    <t>-</t>
    <phoneticPr fontId="4"/>
  </si>
  <si>
    <t>前年同月比</t>
  </si>
  <si>
    <t>２ － ２   業種別信用保証承諾高</t>
  </si>
  <si>
    <t xml:space="preserve"> 単位：百万円</t>
  </si>
  <si>
    <t>鹿児島県信用保証協会</t>
  </si>
  <si>
    <t>本　　県</t>
  </si>
  <si>
    <t>全　　国</t>
  </si>
  <si>
    <t>九　　州</t>
  </si>
  <si>
    <t>合　　計</t>
  </si>
  <si>
    <t>建 設 業</t>
  </si>
  <si>
    <t>製 造 業</t>
  </si>
  <si>
    <t>卸 売 業</t>
  </si>
  <si>
    <t>小 売 業</t>
  </si>
  <si>
    <t>運送倉庫業</t>
  </si>
  <si>
    <t>サービス業</t>
  </si>
  <si>
    <t>そ の 他</t>
  </si>
  <si>
    <t xml:space="preserve"> ３</t>
  </si>
  <si>
    <t>前  月  比</t>
  </si>
  <si>
    <t>製造業</t>
    <rPh sb="0" eb="3">
      <t>セイゾウギョウ</t>
    </rPh>
    <phoneticPr fontId="4"/>
  </si>
  <si>
    <t>卸売業</t>
    <rPh sb="0" eb="2">
      <t>オロシウ</t>
    </rPh>
    <rPh sb="2" eb="3">
      <t>ギョウ</t>
    </rPh>
    <phoneticPr fontId="4"/>
  </si>
  <si>
    <t>小売業</t>
    <rPh sb="0" eb="2">
      <t>コウリ</t>
    </rPh>
    <rPh sb="2" eb="3">
      <t>ギョウ</t>
    </rPh>
    <phoneticPr fontId="4"/>
  </si>
  <si>
    <t>運送倉庫業</t>
    <rPh sb="0" eb="2">
      <t>ウンソウ</t>
    </rPh>
    <rPh sb="2" eb="5">
      <t>ソウコギョウ</t>
    </rPh>
    <phoneticPr fontId="4"/>
  </si>
  <si>
    <t>不動産業</t>
    <rPh sb="0" eb="4">
      <t>フドウサンギョウ</t>
    </rPh>
    <phoneticPr fontId="4"/>
  </si>
  <si>
    <t>その他の産業</t>
    <rPh sb="2" eb="3">
      <t>タ</t>
    </rPh>
    <rPh sb="4" eb="6">
      <t>サンギョウ</t>
    </rPh>
    <phoneticPr fontId="4"/>
  </si>
  <si>
    <t>全国</t>
    <rPh sb="0" eb="2">
      <t>ゼンコク</t>
    </rPh>
    <phoneticPr fontId="4"/>
  </si>
  <si>
    <t>九州</t>
    <rPh sb="0" eb="2">
      <t>キュウシュウ</t>
    </rPh>
    <phoneticPr fontId="4"/>
  </si>
  <si>
    <t>２ － ３    企業整理倒産状況（負債額1,000万円以上）と不渡手形率</t>
  </si>
  <si>
    <t>鹿  児  島  県</t>
  </si>
  <si>
    <t>全　　　　　国</t>
  </si>
  <si>
    <t>九　　　　　州</t>
  </si>
  <si>
    <t>不  渡  手  形  率 （％）</t>
  </si>
  <si>
    <t>東京商工リサーチ</t>
  </si>
  <si>
    <t>件　　数</t>
  </si>
  <si>
    <t>金　　額</t>
  </si>
  <si>
    <t>本   県</t>
  </si>
  <si>
    <t>全   国</t>
  </si>
  <si>
    <t>件</t>
  </si>
  <si>
    <t>百万円</t>
  </si>
  <si>
    <t>年計</t>
    <rPh sb="0" eb="2">
      <t>ネンケイ</t>
    </rPh>
    <phoneticPr fontId="4"/>
  </si>
  <si>
    <t xml:space="preserve">     　２</t>
  </si>
  <si>
    <t xml:space="preserve">     　３</t>
  </si>
  <si>
    <t xml:space="preserve">     　４</t>
  </si>
  <si>
    <t xml:space="preserve">     　５</t>
  </si>
  <si>
    <t xml:space="preserve">     　６</t>
  </si>
  <si>
    <t xml:space="preserve">     　７</t>
  </si>
  <si>
    <t xml:space="preserve">     　８</t>
  </si>
  <si>
    <t xml:space="preserve">     　９</t>
  </si>
  <si>
    <t xml:space="preserve">２ － ４    日銀券発行・還収状況等             </t>
  </si>
  <si>
    <t/>
  </si>
  <si>
    <t>日本銀行</t>
  </si>
  <si>
    <t>日  銀  券 （本県）（百万円）</t>
  </si>
  <si>
    <t>地方銀行貸出約定平均金利（暦年）</t>
  </si>
  <si>
    <t>発 行 高</t>
  </si>
  <si>
    <t>還 収 高</t>
  </si>
  <si>
    <t>差 引 超</t>
  </si>
  <si>
    <t>九　州・沖　縄</t>
    <rPh sb="4" eb="5">
      <t>オキ</t>
    </rPh>
    <rPh sb="6" eb="7">
      <t>ナワ</t>
    </rPh>
    <phoneticPr fontId="4"/>
  </si>
  <si>
    <t>％</t>
  </si>
  <si>
    <t>　     ３</t>
  </si>
  <si>
    <t>　     ４</t>
  </si>
  <si>
    <t>　     ５</t>
  </si>
  <si>
    <t>　     ６</t>
  </si>
  <si>
    <t>　     ７</t>
  </si>
  <si>
    <t>　     ８</t>
  </si>
  <si>
    <t>　     ９</t>
  </si>
  <si>
    <t>　     11</t>
  </si>
  <si>
    <t>　     12</t>
  </si>
  <si>
    <t xml:space="preserve">       ３</t>
  </si>
  <si>
    <t xml:space="preserve">    　 　２．地方銀行貸出約定平均金利（本県）については，令和３年３月号から鹿児島県内に本店を置く、国内銀行および日本銀行</t>
    <rPh sb="31" eb="33">
      <t>レイワ</t>
    </rPh>
    <rPh sb="34" eb="35">
      <t>ネン</t>
    </rPh>
    <rPh sb="36" eb="38">
      <t>ガツゴウ</t>
    </rPh>
    <phoneticPr fontId="4"/>
  </si>
  <si>
    <t>　　　　 　と当座預金取引を行っている信用金庫の全店舗を集計対象にしたことにより全て改定。</t>
    <phoneticPr fontId="4"/>
  </si>
  <si>
    <t xml:space="preserve">    　 　３．地方銀行貸出約定平均金利（全国）については，地方銀行のみのものである。（第二地方銀行は除く）</t>
  </si>
  <si>
    <t xml:space="preserve">     　10</t>
  </si>
  <si>
    <t xml:space="preserve">     　11</t>
  </si>
  <si>
    <t xml:space="preserve">     　12</t>
  </si>
  <si>
    <t xml:space="preserve">    ３　 　産　　　　   　         業</t>
  </si>
  <si>
    <t>　　　 ３ － １   鉱 工 業 指 数 （ 原 指 数 ）　</t>
  </si>
  <si>
    <t xml:space="preserve"> 2015年(平成27年)＝100</t>
    <rPh sb="5" eb="6">
      <t>ネン</t>
    </rPh>
    <phoneticPr fontId="4"/>
  </si>
  <si>
    <t>業種名</t>
  </si>
  <si>
    <t>鉱工業</t>
    <rPh sb="0" eb="3">
      <t>コウコウギョウ</t>
    </rPh>
    <phoneticPr fontId="4"/>
  </si>
  <si>
    <t>製造工業</t>
    <rPh sb="2" eb="3">
      <t>コウ</t>
    </rPh>
    <phoneticPr fontId="4"/>
  </si>
  <si>
    <t>鉄  鋼</t>
  </si>
  <si>
    <t>非鉄金属</t>
    <rPh sb="0" eb="2">
      <t>ヒテツ</t>
    </rPh>
    <rPh sb="2" eb="4">
      <t>キンゾク</t>
    </rPh>
    <phoneticPr fontId="18"/>
  </si>
  <si>
    <t>汎用・</t>
    <rPh sb="0" eb="2">
      <t>ハンヨウ</t>
    </rPh>
    <phoneticPr fontId="4"/>
  </si>
  <si>
    <t>電気・</t>
  </si>
  <si>
    <t>電子部品</t>
  </si>
  <si>
    <t>輸　送</t>
  </si>
  <si>
    <t>窯  業・</t>
  </si>
  <si>
    <t>化  学</t>
  </si>
  <si>
    <t>プラスチ</t>
  </si>
  <si>
    <t>パルプ・紙</t>
    <rPh sb="4" eb="5">
      <t>カミ</t>
    </rPh>
    <phoneticPr fontId="4"/>
  </si>
  <si>
    <t>繊  維</t>
  </si>
  <si>
    <t>木  材</t>
  </si>
  <si>
    <t>食料品</t>
  </si>
  <si>
    <t>その他</t>
  </si>
  <si>
    <t>鉱  業</t>
  </si>
  <si>
    <t>非鉄金属</t>
  </si>
  <si>
    <t>金属製品</t>
    <rPh sb="0" eb="2">
      <t>キンゾク</t>
    </rPh>
    <rPh sb="2" eb="4">
      <t>セイヒン</t>
    </rPh>
    <phoneticPr fontId="18"/>
  </si>
  <si>
    <t>生産用機械</t>
    <rPh sb="0" eb="3">
      <t>セイサンヨウ</t>
    </rPh>
    <rPh sb="3" eb="5">
      <t>キカイ</t>
    </rPh>
    <phoneticPr fontId="4"/>
  </si>
  <si>
    <t>情報通信</t>
  </si>
  <si>
    <t>デバイス</t>
  </si>
  <si>
    <t>機  械</t>
  </si>
  <si>
    <t>土石製品</t>
    <rPh sb="0" eb="2">
      <t>ドセキ</t>
    </rPh>
    <rPh sb="2" eb="4">
      <t>セイヒン</t>
    </rPh>
    <phoneticPr fontId="4"/>
  </si>
  <si>
    <t>ック製品</t>
  </si>
  <si>
    <t>・紙加工品</t>
    <rPh sb="4" eb="5">
      <t>ヒン</t>
    </rPh>
    <phoneticPr fontId="4"/>
  </si>
  <si>
    <t>木製品</t>
  </si>
  <si>
    <t>ウエイト</t>
  </si>
  <si>
    <t>10000.0</t>
  </si>
  <si>
    <t>2020</t>
    <phoneticPr fontId="4"/>
  </si>
  <si>
    <t>2021</t>
  </si>
  <si>
    <t>生</t>
    <rPh sb="0" eb="1">
      <t>ナマ</t>
    </rPh>
    <phoneticPr fontId="4"/>
  </si>
  <si>
    <t>産</t>
    <rPh sb="0" eb="1">
      <t>サン</t>
    </rPh>
    <phoneticPr fontId="4"/>
  </si>
  <si>
    <t>5466.8</t>
  </si>
  <si>
    <t>出</t>
    <rPh sb="0" eb="1">
      <t>デ</t>
    </rPh>
    <phoneticPr fontId="4"/>
  </si>
  <si>
    <t>荷</t>
    <rPh sb="0" eb="1">
      <t>ニ</t>
    </rPh>
    <phoneticPr fontId="4"/>
  </si>
  <si>
    <t>x</t>
  </si>
  <si>
    <t>在</t>
    <rPh sb="0" eb="1">
      <t>ザイ</t>
    </rPh>
    <phoneticPr fontId="4"/>
  </si>
  <si>
    <t>庫</t>
    <rPh sb="0" eb="1">
      <t>コ</t>
    </rPh>
    <phoneticPr fontId="4"/>
  </si>
  <si>
    <t>2019年までの数値は，年間補正後の数値です。</t>
    <rPh sb="4" eb="5">
      <t>ネン</t>
    </rPh>
    <rPh sb="8" eb="10">
      <t>スウチ</t>
    </rPh>
    <rPh sb="12" eb="14">
      <t>ネンカン</t>
    </rPh>
    <rPh sb="14" eb="17">
      <t>ホセイゴ</t>
    </rPh>
    <rPh sb="18" eb="20">
      <t>スウチ</t>
    </rPh>
    <phoneticPr fontId="4"/>
  </si>
  <si>
    <t>　　　 ３ － １   鉱 工 業 指 数 （ 季節調整済指数 ）　</t>
  </si>
  <si>
    <t xml:space="preserve"> 2015(平成27年)＝100</t>
    <phoneticPr fontId="3"/>
  </si>
  <si>
    <t>ウエイト</t>
    <phoneticPr fontId="3"/>
  </si>
  <si>
    <t>生</t>
    <rPh sb="0" eb="1">
      <t>セイ</t>
    </rPh>
    <phoneticPr fontId="3"/>
  </si>
  <si>
    <t>産</t>
    <rPh sb="0" eb="1">
      <t>サン</t>
    </rPh>
    <phoneticPr fontId="3"/>
  </si>
  <si>
    <t>前 月 比</t>
  </si>
  <si>
    <t>9976.6</t>
  </si>
  <si>
    <t>荷</t>
    <rPh sb="0" eb="1">
      <t>カ</t>
    </rPh>
    <phoneticPr fontId="4"/>
  </si>
  <si>
    <t>28年年間補正を実施したため，平成28年1月以降の数値が新しくなっています。</t>
    <rPh sb="2" eb="3">
      <t>ネン</t>
    </rPh>
    <rPh sb="3" eb="5">
      <t>ネンカン</t>
    </rPh>
    <rPh sb="5" eb="7">
      <t>ホセイ</t>
    </rPh>
    <rPh sb="8" eb="10">
      <t>ジッシ</t>
    </rPh>
    <rPh sb="15" eb="17">
      <t>ヘイセイ</t>
    </rPh>
    <rPh sb="19" eb="20">
      <t>ネン</t>
    </rPh>
    <rPh sb="21" eb="22">
      <t>ガツ</t>
    </rPh>
    <rPh sb="22" eb="24">
      <t>イコウ</t>
    </rPh>
    <rPh sb="25" eb="27">
      <t>スウチ</t>
    </rPh>
    <rPh sb="28" eb="29">
      <t>アタラ</t>
    </rPh>
    <phoneticPr fontId="4"/>
  </si>
  <si>
    <t>22年年間補正を実施したため，平成22年1月以降の数値が新しくなっています。</t>
    <rPh sb="2" eb="3">
      <t>ネン</t>
    </rPh>
    <rPh sb="3" eb="5">
      <t>ネンカン</t>
    </rPh>
    <rPh sb="5" eb="7">
      <t>ホセイ</t>
    </rPh>
    <rPh sb="8" eb="10">
      <t>ジッシ</t>
    </rPh>
    <rPh sb="15" eb="17">
      <t>ヘイセイ</t>
    </rPh>
    <rPh sb="19" eb="20">
      <t>ネン</t>
    </rPh>
    <rPh sb="21" eb="22">
      <t>ガツ</t>
    </rPh>
    <rPh sb="22" eb="24">
      <t>イコウ</t>
    </rPh>
    <rPh sb="25" eb="27">
      <t>スウチ</t>
    </rPh>
    <rPh sb="28" eb="29">
      <t>アタラ</t>
    </rPh>
    <phoneticPr fontId="4"/>
  </si>
  <si>
    <t>３ － ２   建　 築 　動　 態</t>
  </si>
  <si>
    <t>着      工      建      築      物      （ 建  築  主  別 ）</t>
  </si>
  <si>
    <t>国土交通省総合政策局</t>
  </si>
  <si>
    <t>総          数</t>
  </si>
  <si>
    <t>国・県・市町村</t>
  </si>
  <si>
    <t>会 社 ・ 団 体</t>
  </si>
  <si>
    <t>個         人</t>
  </si>
  <si>
    <t>床  面  積</t>
  </si>
  <si>
    <t>工事予定額</t>
  </si>
  <si>
    <t>３月号</t>
    <rPh sb="1" eb="3">
      <t>ガツゴウ</t>
    </rPh>
    <phoneticPr fontId="4"/>
  </si>
  <si>
    <t xml:space="preserve">   　３</t>
  </si>
  <si>
    <t xml:space="preserve">   　４</t>
  </si>
  <si>
    <t xml:space="preserve">   　６</t>
  </si>
  <si>
    <t xml:space="preserve">     ３</t>
  </si>
  <si>
    <t xml:space="preserve">     ４</t>
  </si>
  <si>
    <t xml:space="preserve">     ５</t>
  </si>
  <si>
    <t xml:space="preserve">     ６</t>
  </si>
  <si>
    <t xml:space="preserve">     ７</t>
  </si>
  <si>
    <t xml:space="preserve">     ８</t>
  </si>
  <si>
    <t xml:space="preserve">     ９</t>
  </si>
  <si>
    <t xml:space="preserve">     11</t>
  </si>
  <si>
    <t xml:space="preserve">     12</t>
  </si>
  <si>
    <t xml:space="preserve">　　　　　　 建築動態 （用途別，着工住宅）   </t>
  </si>
  <si>
    <t xml:space="preserve"> （用    途    別）</t>
  </si>
  <si>
    <t>着　　　　　工　　　　住　　　　　宅</t>
  </si>
  <si>
    <t>居住専用</t>
  </si>
  <si>
    <t>商 業 用</t>
  </si>
  <si>
    <t>総　　　 　数</t>
  </si>
  <si>
    <t>うち新設住宅</t>
  </si>
  <si>
    <t>うち利用別（戸数）</t>
  </si>
  <si>
    <t>床 面 積</t>
  </si>
  <si>
    <t>戸    数</t>
  </si>
  <si>
    <t>持    家</t>
  </si>
  <si>
    <t>貸    家</t>
  </si>
  <si>
    <t>給与住宅</t>
  </si>
  <si>
    <t xml:space="preserve">   元(31)</t>
    <rPh sb="3" eb="4">
      <t>ゲン</t>
    </rPh>
    <phoneticPr fontId="4"/>
  </si>
  <si>
    <t xml:space="preserve">   ３</t>
  </si>
  <si>
    <t>　　　 ３</t>
  </si>
  <si>
    <t>　　　 ４</t>
  </si>
  <si>
    <t>　　　 ５</t>
  </si>
  <si>
    <t>　　　 ６</t>
  </si>
  <si>
    <t>　　　 ７</t>
  </si>
  <si>
    <t>　　　 ８</t>
  </si>
  <si>
    <t>　　　 ９</t>
  </si>
  <si>
    <t>　　　 11</t>
  </si>
  <si>
    <t>　　　 12</t>
  </si>
  <si>
    <t>その他</t>
    <rPh sb="2" eb="3">
      <t>タ</t>
    </rPh>
    <phoneticPr fontId="4"/>
  </si>
  <si>
    <t>合計</t>
  </si>
  <si>
    <t>利用関係別</t>
  </si>
  <si>
    <t>資金別</t>
  </si>
  <si>
    <t>構造別</t>
  </si>
  <si>
    <t>貸家</t>
  </si>
  <si>
    <t>分譲</t>
  </si>
  <si>
    <t>民間</t>
  </si>
  <si>
    <t>公的</t>
    <rPh sb="0" eb="2">
      <t>コウテキ</t>
    </rPh>
    <phoneticPr fontId="17"/>
  </si>
  <si>
    <t>公営</t>
  </si>
  <si>
    <t>住宅金融機構</t>
  </si>
  <si>
    <t>都市再生機構</t>
  </si>
  <si>
    <t>その他</t>
    <rPh sb="2" eb="3">
      <t>タ</t>
    </rPh>
    <phoneticPr fontId="17"/>
  </si>
  <si>
    <t>木造</t>
    <rPh sb="0" eb="2">
      <t>モクゾウ</t>
    </rPh>
    <phoneticPr fontId="17"/>
  </si>
  <si>
    <t>非木造</t>
  </si>
  <si>
    <t>市計</t>
    <rPh sb="0" eb="1">
      <t>シ</t>
    </rPh>
    <rPh sb="1" eb="2">
      <t>ケイ</t>
    </rPh>
    <phoneticPr fontId="17"/>
  </si>
  <si>
    <t>鹿児島市</t>
  </si>
  <si>
    <t>鹿屋市</t>
  </si>
  <si>
    <t>枕崎市</t>
  </si>
  <si>
    <t>阿久根市</t>
  </si>
  <si>
    <t>出水市</t>
  </si>
  <si>
    <t>指宿市</t>
  </si>
  <si>
    <t>西之表市</t>
  </si>
  <si>
    <t>垂水市</t>
  </si>
  <si>
    <t>薩摩川内市</t>
    <rPh sb="0" eb="2">
      <t>サツマ</t>
    </rPh>
    <rPh sb="2" eb="5">
      <t>センダイシ</t>
    </rPh>
    <phoneticPr fontId="17"/>
  </si>
  <si>
    <t>日置市</t>
    <rPh sb="0" eb="2">
      <t>ヒオキ</t>
    </rPh>
    <rPh sb="2" eb="3">
      <t>シ</t>
    </rPh>
    <phoneticPr fontId="17"/>
  </si>
  <si>
    <t>曽於市</t>
    <rPh sb="0" eb="2">
      <t>ソオ</t>
    </rPh>
    <rPh sb="2" eb="3">
      <t>シ</t>
    </rPh>
    <phoneticPr fontId="17"/>
  </si>
  <si>
    <t>霧島市</t>
    <rPh sb="0" eb="2">
      <t>キリシマ</t>
    </rPh>
    <rPh sb="2" eb="3">
      <t>シ</t>
    </rPh>
    <phoneticPr fontId="17"/>
  </si>
  <si>
    <t>いちき串木野市</t>
    <rPh sb="3" eb="7">
      <t>クシキノシ</t>
    </rPh>
    <phoneticPr fontId="17"/>
  </si>
  <si>
    <t>南さつま市</t>
    <rPh sb="0" eb="1">
      <t>ミナミ</t>
    </rPh>
    <rPh sb="4" eb="5">
      <t>シ</t>
    </rPh>
    <phoneticPr fontId="17"/>
  </si>
  <si>
    <t>志布志市</t>
    <rPh sb="0" eb="3">
      <t>シブシ</t>
    </rPh>
    <rPh sb="3" eb="4">
      <t>シ</t>
    </rPh>
    <phoneticPr fontId="17"/>
  </si>
  <si>
    <t>奄美市</t>
    <rPh sb="0" eb="2">
      <t>アマミ</t>
    </rPh>
    <rPh sb="2" eb="3">
      <t>シ</t>
    </rPh>
    <phoneticPr fontId="17"/>
  </si>
  <si>
    <t>南九州市</t>
    <rPh sb="0" eb="3">
      <t>ミナミキュウシュウ</t>
    </rPh>
    <rPh sb="3" eb="4">
      <t>シ</t>
    </rPh>
    <phoneticPr fontId="17"/>
  </si>
  <si>
    <t>伊佐市</t>
    <phoneticPr fontId="17"/>
  </si>
  <si>
    <t>姶良市</t>
    <rPh sb="0" eb="2">
      <t>アイラ</t>
    </rPh>
    <rPh sb="2" eb="3">
      <t>シ</t>
    </rPh>
    <phoneticPr fontId="17"/>
  </si>
  <si>
    <t>鹿児島郡</t>
  </si>
  <si>
    <t>三島村</t>
  </si>
  <si>
    <t>十島村</t>
  </si>
  <si>
    <t>薩摩郡</t>
  </si>
  <si>
    <t>さつま町</t>
    <rPh sb="3" eb="4">
      <t>チョウ</t>
    </rPh>
    <phoneticPr fontId="17"/>
  </si>
  <si>
    <t>出水郡</t>
  </si>
  <si>
    <t>長島町</t>
  </si>
  <si>
    <t>姶良郡</t>
  </si>
  <si>
    <t>湧水町</t>
    <rPh sb="0" eb="1">
      <t>ユウ</t>
    </rPh>
    <rPh sb="1" eb="2">
      <t>スイ</t>
    </rPh>
    <rPh sb="2" eb="3">
      <t>チョウ</t>
    </rPh>
    <phoneticPr fontId="17"/>
  </si>
  <si>
    <t>曽於郡</t>
  </si>
  <si>
    <t>大崎町</t>
  </si>
  <si>
    <t>肝属郡</t>
  </si>
  <si>
    <t>東串良町</t>
  </si>
  <si>
    <t>錦江町</t>
    <rPh sb="0" eb="3">
      <t>キンコウチョウ</t>
    </rPh>
    <phoneticPr fontId="17"/>
  </si>
  <si>
    <t>南大隅町</t>
    <rPh sb="0" eb="1">
      <t>ミナミ</t>
    </rPh>
    <rPh sb="1" eb="4">
      <t>オオスミチョウ</t>
    </rPh>
    <phoneticPr fontId="17"/>
  </si>
  <si>
    <t>肝付町</t>
    <rPh sb="0" eb="3">
      <t>キモツキチョウ</t>
    </rPh>
    <phoneticPr fontId="17"/>
  </si>
  <si>
    <t>熊毛郡</t>
  </si>
  <si>
    <t>中種子町</t>
  </si>
  <si>
    <t>南種子町</t>
  </si>
  <si>
    <t>屋久島町</t>
    <rPh sb="0" eb="3">
      <t>ヤクシマ</t>
    </rPh>
    <rPh sb="3" eb="4">
      <t>チョウ</t>
    </rPh>
    <phoneticPr fontId="17"/>
  </si>
  <si>
    <t>大島郡</t>
  </si>
  <si>
    <t>大和村</t>
  </si>
  <si>
    <t>宇検村</t>
  </si>
  <si>
    <t>瀬戸内町</t>
  </si>
  <si>
    <t>龍郷町</t>
    <rPh sb="0" eb="3">
      <t>タツゴウチョウ</t>
    </rPh>
    <phoneticPr fontId="17"/>
  </si>
  <si>
    <t>喜界町</t>
  </si>
  <si>
    <t>徳之島町</t>
  </si>
  <si>
    <t>天城町</t>
  </si>
  <si>
    <t>伊仙町</t>
  </si>
  <si>
    <t>和泊町</t>
  </si>
  <si>
    <t>知名町</t>
  </si>
  <si>
    <t>与論町</t>
  </si>
  <si>
    <t xml:space="preserve">　 ３ － ３   公共工事請負額（鹿児島） </t>
  </si>
  <si>
    <t xml:space="preserve">  単位：百万円</t>
  </si>
  <si>
    <t>西日本建設業保証株式会社</t>
  </si>
  <si>
    <t>請負金額合計</t>
  </si>
  <si>
    <t>業 　 　   　種　     　　別</t>
    <phoneticPr fontId="17"/>
  </si>
  <si>
    <t>発    　注 　   者  　　別</t>
    <phoneticPr fontId="17"/>
  </si>
  <si>
    <t>土    木</t>
  </si>
  <si>
    <t>建    築</t>
  </si>
  <si>
    <t>電 気 管</t>
  </si>
  <si>
    <t>国・公団等</t>
  </si>
  <si>
    <t>県</t>
  </si>
  <si>
    <t>市 町 村</t>
  </si>
  <si>
    <t xml:space="preserve">     ２</t>
  </si>
  <si>
    <t>３ － ４   畜産物生産・処理数量の状況</t>
  </si>
  <si>
    <t>農林水産省</t>
    <rPh sb="0" eb="2">
      <t>ノウリン</t>
    </rPh>
    <rPh sb="2" eb="5">
      <t>スイサンショウ</t>
    </rPh>
    <phoneticPr fontId="4"/>
  </si>
  <si>
    <t>牛 （と畜数）</t>
    <rPh sb="4" eb="5">
      <t>チク</t>
    </rPh>
    <rPh sb="5" eb="6">
      <t>スウ</t>
    </rPh>
    <phoneticPr fontId="4"/>
  </si>
  <si>
    <t>和牛枝肉生産</t>
    <rPh sb="0" eb="1">
      <t>ワ</t>
    </rPh>
    <rPh sb="1" eb="2">
      <t>ウシ</t>
    </rPh>
    <rPh sb="2" eb="3">
      <t>エダ</t>
    </rPh>
    <rPh sb="3" eb="4">
      <t>ニク</t>
    </rPh>
    <rPh sb="4" eb="6">
      <t>セイサン</t>
    </rPh>
    <phoneticPr fontId="4"/>
  </si>
  <si>
    <t>豚 処 理</t>
  </si>
  <si>
    <t>豚枝肉生産</t>
    <rPh sb="1" eb="2">
      <t>エダ</t>
    </rPh>
    <rPh sb="2" eb="3">
      <t>ニク</t>
    </rPh>
    <rPh sb="3" eb="5">
      <t>セイサン</t>
    </rPh>
    <phoneticPr fontId="4"/>
  </si>
  <si>
    <t>生乳生産</t>
    <rPh sb="0" eb="1">
      <t>セイ</t>
    </rPh>
    <phoneticPr fontId="4"/>
  </si>
  <si>
    <t>用途別処理量（ｔ）</t>
  </si>
  <si>
    <t>鶏卵生産</t>
  </si>
  <si>
    <t>（頭）</t>
  </si>
  <si>
    <t>和   牛</t>
  </si>
  <si>
    <t>（ｔ）</t>
  </si>
  <si>
    <t>（百頭）</t>
  </si>
  <si>
    <t>飲用牛乳</t>
  </si>
  <si>
    <t>乳製品</t>
  </si>
  <si>
    <t>･･･</t>
  </si>
  <si>
    <t xml:space="preserve">   ２</t>
  </si>
  <si>
    <t>合計</t>
    <rPh sb="0" eb="2">
      <t>ゴウケイ</t>
    </rPh>
    <phoneticPr fontId="4"/>
  </si>
  <si>
    <t>－</t>
  </si>
  <si>
    <t>牛枝肉生産</t>
    <rPh sb="0" eb="1">
      <t>ウシ</t>
    </rPh>
    <rPh sb="1" eb="2">
      <t>エダ</t>
    </rPh>
    <rPh sb="2" eb="3">
      <t>ニク</t>
    </rPh>
    <rPh sb="3" eb="5">
      <t>セイサン</t>
    </rPh>
    <phoneticPr fontId="4"/>
  </si>
  <si>
    <t>３ － ５   　水産物県内５大市場取扱高</t>
  </si>
  <si>
    <t>県水産振興課</t>
  </si>
  <si>
    <t>総      数</t>
  </si>
  <si>
    <t>鹿 児 島 市</t>
  </si>
  <si>
    <t>小       計</t>
  </si>
  <si>
    <t>串  木  野</t>
  </si>
  <si>
    <t>枕       崎</t>
  </si>
  <si>
    <t>阿  久  根</t>
  </si>
  <si>
    <t>山      川</t>
  </si>
  <si>
    <t>　　 11</t>
  </si>
  <si>
    <t>　　 12</t>
  </si>
  <si>
    <t>３ － ６  製材用素材と製材品の入出荷の状況</t>
  </si>
  <si>
    <t xml:space="preserve"> 単位：千㎥</t>
  </si>
  <si>
    <t>製    材    品</t>
  </si>
  <si>
    <t>消 費 量</t>
  </si>
  <si>
    <t>生 産 量</t>
  </si>
  <si>
    <t>出 荷 量</t>
  </si>
  <si>
    <t>前  月  比</t>
    <phoneticPr fontId="4"/>
  </si>
  <si>
    <r>
      <t xml:space="preserve"> ３－７   大規模小売店販売高　</t>
    </r>
    <r>
      <rPr>
        <b/>
        <sz val="14"/>
        <rFont val="ＭＳ ゴシック"/>
        <family val="3"/>
        <charset val="128"/>
      </rPr>
      <t>（百貨店＋スーパー）</t>
    </r>
    <rPh sb="18" eb="21">
      <t>ヒャッカテン</t>
    </rPh>
    <phoneticPr fontId="4"/>
  </si>
  <si>
    <t>　単位：百万円</t>
  </si>
  <si>
    <t>　　経済産業省</t>
    <rPh sb="2" eb="4">
      <t>ケイザイ</t>
    </rPh>
    <rPh sb="4" eb="7">
      <t>サンギョウショウ</t>
    </rPh>
    <phoneticPr fontId="4"/>
  </si>
  <si>
    <t>合    計</t>
  </si>
  <si>
    <t>衣料品</t>
    <rPh sb="0" eb="3">
      <t>イリョウヒン</t>
    </rPh>
    <phoneticPr fontId="4"/>
  </si>
  <si>
    <t>飲食料品</t>
    <rPh sb="0" eb="2">
      <t>インショク</t>
    </rPh>
    <rPh sb="2" eb="3">
      <t>リョウ</t>
    </rPh>
    <rPh sb="3" eb="4">
      <t>ヒン</t>
    </rPh>
    <phoneticPr fontId="4"/>
  </si>
  <si>
    <t>家具</t>
    <rPh sb="0" eb="2">
      <t>カグ</t>
    </rPh>
    <phoneticPr fontId="4"/>
  </si>
  <si>
    <t>家電機器</t>
    <rPh sb="0" eb="2">
      <t>カデン</t>
    </rPh>
    <rPh sb="2" eb="4">
      <t>キキ</t>
    </rPh>
    <phoneticPr fontId="4"/>
  </si>
  <si>
    <t>家庭用品</t>
    <rPh sb="0" eb="2">
      <t>カテイ</t>
    </rPh>
    <rPh sb="2" eb="4">
      <t>ヨウヒン</t>
    </rPh>
    <phoneticPr fontId="4"/>
  </si>
  <si>
    <t>その他商品</t>
    <rPh sb="2" eb="3">
      <t>タ</t>
    </rPh>
    <rPh sb="3" eb="5">
      <t>ショウヒン</t>
    </rPh>
    <phoneticPr fontId="4"/>
  </si>
  <si>
    <t>食堂・喫茶</t>
    <rPh sb="0" eb="2">
      <t>ショクドウ</t>
    </rPh>
    <rPh sb="3" eb="5">
      <t>キッサ</t>
    </rPh>
    <phoneticPr fontId="4"/>
  </si>
  <si>
    <t xml:space="preserve"> 　　３</t>
  </si>
  <si>
    <t xml:space="preserve"> 　　４</t>
  </si>
  <si>
    <t xml:space="preserve"> 　　５</t>
  </si>
  <si>
    <t xml:space="preserve"> 　　６</t>
  </si>
  <si>
    <t xml:space="preserve"> 　　７</t>
  </si>
  <si>
    <t xml:space="preserve"> 　　８</t>
  </si>
  <si>
    <t xml:space="preserve"> 　　９</t>
  </si>
  <si>
    <t xml:space="preserve"> 　　11</t>
  </si>
  <si>
    <t xml:space="preserve"> 　　12</t>
  </si>
  <si>
    <t xml:space="preserve">  ３－８ 電 力 需 要 量</t>
    <rPh sb="10" eb="11">
      <t>モトメ</t>
    </rPh>
    <rPh sb="12" eb="13">
      <t>ヨウ</t>
    </rPh>
    <phoneticPr fontId="4"/>
  </si>
  <si>
    <t xml:space="preserve"> 単位：万kWｈ</t>
    <rPh sb="4" eb="5">
      <t>マン</t>
    </rPh>
    <phoneticPr fontId="4"/>
  </si>
  <si>
    <t>経済産業省資源エネルギー庁</t>
    <rPh sb="0" eb="2">
      <t>ケイザイ</t>
    </rPh>
    <rPh sb="2" eb="5">
      <t>サンギョウショウ</t>
    </rPh>
    <rPh sb="5" eb="7">
      <t>シゲン</t>
    </rPh>
    <rPh sb="12" eb="13">
      <t>チョウ</t>
    </rPh>
    <phoneticPr fontId="4"/>
  </si>
  <si>
    <t>　合　　計</t>
    <rPh sb="1" eb="2">
      <t>ゴウ</t>
    </rPh>
    <rPh sb="4" eb="5">
      <t>ケイ</t>
    </rPh>
    <phoneticPr fontId="4"/>
  </si>
  <si>
    <t>特別高圧</t>
    <rPh sb="0" eb="2">
      <t>トクベツ</t>
    </rPh>
    <rPh sb="2" eb="4">
      <t>コウアツ</t>
    </rPh>
    <phoneticPr fontId="4"/>
  </si>
  <si>
    <t>高圧</t>
    <rPh sb="0" eb="2">
      <t>コウアツ</t>
    </rPh>
    <phoneticPr fontId="4"/>
  </si>
  <si>
    <t>低圧</t>
    <rPh sb="0" eb="2">
      <t>テイアツ</t>
    </rPh>
    <phoneticPr fontId="4"/>
  </si>
  <si>
    <t xml:space="preserve">       ４</t>
  </si>
  <si>
    <t xml:space="preserve">       ５</t>
  </si>
  <si>
    <t xml:space="preserve">       ６</t>
  </si>
  <si>
    <t xml:space="preserve">       ７</t>
  </si>
  <si>
    <t xml:space="preserve">       ８</t>
  </si>
  <si>
    <t xml:space="preserve">       ９</t>
  </si>
  <si>
    <t xml:space="preserve">       11</t>
  </si>
  <si>
    <t xml:space="preserve">       12</t>
  </si>
  <si>
    <t>前年同期比</t>
    <rPh sb="3" eb="4">
      <t>キ</t>
    </rPh>
    <phoneticPr fontId="4"/>
  </si>
  <si>
    <t>注１：平成27年度以前は九州電力による電力需要実績の販売電力量である。</t>
    <rPh sb="3" eb="5">
      <t>ヘイセイ</t>
    </rPh>
    <rPh sb="7" eb="9">
      <t>ネンド</t>
    </rPh>
    <rPh sb="9" eb="11">
      <t>イゼン</t>
    </rPh>
    <rPh sb="12" eb="14">
      <t>キュウシュウ</t>
    </rPh>
    <rPh sb="14" eb="16">
      <t>デンリョク</t>
    </rPh>
    <rPh sb="19" eb="21">
      <t>デンリョク</t>
    </rPh>
    <rPh sb="21" eb="23">
      <t>ジュヨウ</t>
    </rPh>
    <rPh sb="23" eb="25">
      <t>ジッセキ</t>
    </rPh>
    <rPh sb="26" eb="28">
      <t>ハンバイ</t>
    </rPh>
    <rPh sb="28" eb="30">
      <t>デンリョク</t>
    </rPh>
    <rPh sb="30" eb="31">
      <t>リョウ</t>
    </rPh>
    <phoneticPr fontId="4"/>
  </si>
  <si>
    <t>注２：平成28年４月からは経済産業省資源エネルギー庁の電力調査統計に変更した。</t>
    <rPh sb="3" eb="5">
      <t>ヘイセイ</t>
    </rPh>
    <rPh sb="7" eb="8">
      <t>ネン</t>
    </rPh>
    <rPh sb="9" eb="10">
      <t>ガツ</t>
    </rPh>
    <rPh sb="13" eb="15">
      <t>ケイザイ</t>
    </rPh>
    <rPh sb="15" eb="18">
      <t>サンギョウショウ</t>
    </rPh>
    <rPh sb="18" eb="20">
      <t>シゲン</t>
    </rPh>
    <rPh sb="25" eb="26">
      <t>チョウ</t>
    </rPh>
    <rPh sb="27" eb="29">
      <t>デンリョク</t>
    </rPh>
    <rPh sb="29" eb="31">
      <t>チョウサ</t>
    </rPh>
    <rPh sb="31" eb="33">
      <t>トウケイ</t>
    </rPh>
    <rPh sb="34" eb="36">
      <t>ヘンコウ</t>
    </rPh>
    <phoneticPr fontId="4"/>
  </si>
  <si>
    <t>業務用</t>
    <rPh sb="0" eb="3">
      <t>ギョウムヨウ</t>
    </rPh>
    <phoneticPr fontId="4"/>
  </si>
  <si>
    <t>３ － ９   都市ガス・LPガスの販売量</t>
    <rPh sb="18" eb="21">
      <t>ハンバイリョウ</t>
    </rPh>
    <phoneticPr fontId="4"/>
  </si>
  <si>
    <t>都  市  ガ  ス  の  販　売  量</t>
  </si>
  <si>
    <t>L P ガ ス 卸 売 出　荷　量 （ｔ）</t>
  </si>
  <si>
    <t xml:space="preserve"> 単位：千MJ</t>
  </si>
  <si>
    <t>九州経済産業局，日本LPガス協会</t>
    <rPh sb="0" eb="2">
      <t>キュウシュウ</t>
    </rPh>
    <rPh sb="2" eb="4">
      <t>ケイザイ</t>
    </rPh>
    <rPh sb="4" eb="7">
      <t>サンギョウキョク</t>
    </rPh>
    <rPh sb="8" eb="10">
      <t>ニホン</t>
    </rPh>
    <rPh sb="14" eb="15">
      <t>キョウ</t>
    </rPh>
    <rPh sb="15" eb="16">
      <t>カイ</t>
    </rPh>
    <phoneticPr fontId="4"/>
  </si>
  <si>
    <t>L P ガ ス の 販 売 量  （ｔ）</t>
    <rPh sb="10" eb="11">
      <t>ハン</t>
    </rPh>
    <rPh sb="12" eb="13">
      <t>バイ</t>
    </rPh>
    <rPh sb="14" eb="15">
      <t>リョウ</t>
    </rPh>
    <phoneticPr fontId="4"/>
  </si>
  <si>
    <t>総     数</t>
  </si>
  <si>
    <t>家  庭  用</t>
  </si>
  <si>
    <t>商  業  用</t>
  </si>
  <si>
    <t>工  業  用</t>
  </si>
  <si>
    <t>そ  の  他</t>
  </si>
  <si>
    <t>総    数</t>
  </si>
  <si>
    <t>プ ロ パ ン</t>
  </si>
  <si>
    <t>-</t>
  </si>
  <si>
    <t>　　　１．容量：１ｔ当たり容量は，ＬＰガスのうち，プロパンが約509ｍ3，プタンが386ｍ3である。</t>
    <rPh sb="5" eb="7">
      <t>ヨウリョウ</t>
    </rPh>
    <rPh sb="10" eb="11">
      <t>ア</t>
    </rPh>
    <rPh sb="13" eb="15">
      <t>ヨウリョウ</t>
    </rPh>
    <rPh sb="30" eb="31">
      <t>ヤク</t>
    </rPh>
    <phoneticPr fontId="4"/>
  </si>
  <si>
    <t xml:space="preserve">      </t>
  </si>
  <si>
    <t>　　　</t>
  </si>
  <si>
    <t xml:space="preserve">  　    　３ － １０   石油製品販売量</t>
  </si>
  <si>
    <t>　単位：10kl</t>
  </si>
  <si>
    <t>　　　　　石油連盟</t>
  </si>
  <si>
    <t>燃 料 油</t>
  </si>
  <si>
    <t>揮 発 油</t>
  </si>
  <si>
    <t>ジェット燃料油</t>
  </si>
  <si>
    <t>灯    油</t>
  </si>
  <si>
    <t>軽    油</t>
  </si>
  <si>
    <t>重    油</t>
  </si>
  <si>
    <t>総    量</t>
  </si>
  <si>
    <t>う ち A</t>
  </si>
  <si>
    <t>う ち B</t>
  </si>
  <si>
    <t>う ち C</t>
  </si>
  <si>
    <t>　　　　-</t>
  </si>
  <si>
    <t xml:space="preserve">        -</t>
  </si>
  <si>
    <t>揮発油</t>
    <rPh sb="0" eb="3">
      <t>キハツユ</t>
    </rPh>
    <phoneticPr fontId="4"/>
  </si>
  <si>
    <t>ジェット</t>
  </si>
  <si>
    <t>灯油</t>
    <rPh sb="0" eb="2">
      <t>トウユ</t>
    </rPh>
    <phoneticPr fontId="4"/>
  </si>
  <si>
    <t>軽油</t>
    <rPh sb="0" eb="2">
      <t>ケイユ</t>
    </rPh>
    <phoneticPr fontId="4"/>
  </si>
  <si>
    <t>★Ａ</t>
  </si>
  <si>
    <t>★Ｂ</t>
  </si>
  <si>
    <t>★Ｃ</t>
  </si>
  <si>
    <t>　     ３ － １１  車両保有台数と新車登録台数</t>
  </si>
  <si>
    <t xml:space="preserve">      九州運輸局，鹿児島運輸支局</t>
  </si>
  <si>
    <t>年  月</t>
  </si>
  <si>
    <t>車    両    保    有    台    数  （台）</t>
  </si>
  <si>
    <t>新  車  登  録  台  数</t>
  </si>
  <si>
    <t>貨    物</t>
  </si>
  <si>
    <t>乗    合</t>
  </si>
  <si>
    <t>乗    用</t>
  </si>
  <si>
    <t>特    殊</t>
  </si>
  <si>
    <t>二    輪</t>
  </si>
  <si>
    <t>本    県</t>
  </si>
  <si>
    <t>全    国</t>
  </si>
  <si>
    <t>九    州</t>
  </si>
  <si>
    <t>台</t>
  </si>
  <si>
    <t>千台</t>
  </si>
  <si>
    <t xml:space="preserve"> 29   〃</t>
  </si>
  <si>
    <t xml:space="preserve"> 30   〃</t>
  </si>
  <si>
    <t xml:space="preserve"> 元(31)　〃</t>
    <rPh sb="1" eb="2">
      <t>ゲン</t>
    </rPh>
    <phoneticPr fontId="37"/>
  </si>
  <si>
    <t xml:space="preserve"> ３　 〃</t>
  </si>
  <si>
    <t xml:space="preserve">   　５</t>
  </si>
  <si>
    <t xml:space="preserve">   　７</t>
  </si>
  <si>
    <t xml:space="preserve">   　８</t>
  </si>
  <si>
    <t xml:space="preserve">   　９</t>
  </si>
  <si>
    <t xml:space="preserve">   　11</t>
  </si>
  <si>
    <t xml:space="preserve">   　12</t>
  </si>
  <si>
    <t>(注）二輪の車両保有台数は電算化に伴い調整中である。</t>
    <rPh sb="1" eb="2">
      <t>チュウ</t>
    </rPh>
    <rPh sb="3" eb="5">
      <t>ニリン</t>
    </rPh>
    <rPh sb="6" eb="8">
      <t>シャリョウ</t>
    </rPh>
    <rPh sb="8" eb="10">
      <t>ホユウ</t>
    </rPh>
    <rPh sb="10" eb="12">
      <t>ダイスウ</t>
    </rPh>
    <rPh sb="13" eb="16">
      <t>デンサンカ</t>
    </rPh>
    <rPh sb="17" eb="18">
      <t>トモナ</t>
    </rPh>
    <rPh sb="19" eb="22">
      <t>チョウセイチュウ</t>
    </rPh>
    <phoneticPr fontId="4"/>
  </si>
  <si>
    <t>３ － １２  輸 送の 状 況－１</t>
  </si>
  <si>
    <t>西日本高速道路㈱九州支社鹿児島高速道路事務所</t>
    <rPh sb="0" eb="3">
      <t>ニシニホン</t>
    </rPh>
    <rPh sb="3" eb="5">
      <t>コウソク</t>
    </rPh>
    <rPh sb="5" eb="7">
      <t>ドウロ</t>
    </rPh>
    <rPh sb="15" eb="17">
      <t>コウソク</t>
    </rPh>
    <rPh sb="17" eb="19">
      <t>ドウロ</t>
    </rPh>
    <phoneticPr fontId="4"/>
  </si>
  <si>
    <t>県　内　高　速　道　路　料　金　所　別　出　入　交　通　量</t>
    <rPh sb="12" eb="13">
      <t>リョウ</t>
    </rPh>
    <rPh sb="14" eb="15">
      <t>カネ</t>
    </rPh>
    <rPh sb="16" eb="17">
      <t>ショ</t>
    </rPh>
    <rPh sb="18" eb="19">
      <t>ベツ</t>
    </rPh>
    <rPh sb="20" eb="21">
      <t>デ</t>
    </rPh>
    <rPh sb="22" eb="23">
      <t>イリ</t>
    </rPh>
    <rPh sb="24" eb="25">
      <t>コウ</t>
    </rPh>
    <rPh sb="26" eb="27">
      <t>ツウ</t>
    </rPh>
    <rPh sb="28" eb="29">
      <t>リョウ</t>
    </rPh>
    <phoneticPr fontId="4"/>
  </si>
  <si>
    <t>年 月</t>
  </si>
  <si>
    <t>九　　州　　道</t>
    <rPh sb="0" eb="1">
      <t>キュウ</t>
    </rPh>
    <rPh sb="3" eb="4">
      <t>シュウ</t>
    </rPh>
    <rPh sb="6" eb="7">
      <t>ミチ</t>
    </rPh>
    <phoneticPr fontId="37"/>
  </si>
  <si>
    <t>総　数</t>
    <rPh sb="0" eb="1">
      <t>フサ</t>
    </rPh>
    <rPh sb="2" eb="3">
      <t>カズ</t>
    </rPh>
    <phoneticPr fontId="37"/>
  </si>
  <si>
    <t>栗　野</t>
    <rPh sb="0" eb="1">
      <t>クリ</t>
    </rPh>
    <rPh sb="2" eb="3">
      <t>ノ</t>
    </rPh>
    <phoneticPr fontId="37"/>
  </si>
  <si>
    <t>横　川</t>
    <rPh sb="0" eb="1">
      <t>ヨコ</t>
    </rPh>
    <rPh sb="2" eb="3">
      <t>カワ</t>
    </rPh>
    <phoneticPr fontId="37"/>
  </si>
  <si>
    <t>溝　辺</t>
    <rPh sb="0" eb="1">
      <t>ミゾ</t>
    </rPh>
    <rPh sb="2" eb="3">
      <t>ヘン</t>
    </rPh>
    <phoneticPr fontId="37"/>
  </si>
  <si>
    <t>加治木</t>
    <rPh sb="0" eb="3">
      <t>カジキ</t>
    </rPh>
    <phoneticPr fontId="37"/>
  </si>
  <si>
    <t>桜島スマート</t>
    <rPh sb="0" eb="2">
      <t>サクラジマ</t>
    </rPh>
    <phoneticPr fontId="4"/>
  </si>
  <si>
    <t>姶　良</t>
    <rPh sb="0" eb="1">
      <t>オウ</t>
    </rPh>
    <rPh sb="2" eb="3">
      <t>リョウ</t>
    </rPh>
    <phoneticPr fontId="37"/>
  </si>
  <si>
    <t>薩摩吉田</t>
    <rPh sb="0" eb="2">
      <t>サツマ</t>
    </rPh>
    <rPh sb="2" eb="3">
      <t>キチ</t>
    </rPh>
    <rPh sb="3" eb="4">
      <t>タ</t>
    </rPh>
    <phoneticPr fontId="37"/>
  </si>
  <si>
    <t>鹿児島本線</t>
    <rPh sb="0" eb="3">
      <t>カゴシマ</t>
    </rPh>
    <rPh sb="3" eb="5">
      <t>ホンセン</t>
    </rPh>
    <phoneticPr fontId="37"/>
  </si>
  <si>
    <t>鹿児島北</t>
    <rPh sb="0" eb="3">
      <t>カゴシマ</t>
    </rPh>
    <rPh sb="3" eb="4">
      <t>キタ</t>
    </rPh>
    <phoneticPr fontId="37"/>
  </si>
  <si>
    <t xml:space="preserve">  　 ３</t>
  </si>
  <si>
    <t xml:space="preserve">  　 ４</t>
  </si>
  <si>
    <t xml:space="preserve">  　 ５</t>
  </si>
  <si>
    <t xml:space="preserve">  　 ６</t>
  </si>
  <si>
    <t xml:space="preserve">  　 ７</t>
  </si>
  <si>
    <t xml:space="preserve">  　 ８</t>
  </si>
  <si>
    <t xml:space="preserve">  　 ９</t>
  </si>
  <si>
    <t xml:space="preserve">  　 11</t>
  </si>
  <si>
    <t xml:space="preserve">  　 12</t>
  </si>
  <si>
    <t>３ － １２  輸 送の 状 況－１（続き）</t>
    <rPh sb="19" eb="20">
      <t>ツヅ</t>
    </rPh>
    <phoneticPr fontId="4"/>
  </si>
  <si>
    <t>南九州道</t>
    <rPh sb="0" eb="1">
      <t>ミナミ</t>
    </rPh>
    <rPh sb="1" eb="4">
      <t>キュウシュウドウ</t>
    </rPh>
    <phoneticPr fontId="37"/>
  </si>
  <si>
    <t>隼人道路</t>
    <rPh sb="0" eb="2">
      <t>ハヤト</t>
    </rPh>
    <rPh sb="2" eb="4">
      <t>ドウロ</t>
    </rPh>
    <phoneticPr fontId="37"/>
  </si>
  <si>
    <t>東九州道</t>
    <rPh sb="0" eb="4">
      <t>ヒガシキュウシュウドウ</t>
    </rPh>
    <phoneticPr fontId="37"/>
  </si>
  <si>
    <t>松　元</t>
    <rPh sb="0" eb="1">
      <t>マツ</t>
    </rPh>
    <rPh sb="2" eb="3">
      <t>モト</t>
    </rPh>
    <phoneticPr fontId="37"/>
  </si>
  <si>
    <t>美山本線</t>
    <rPh sb="0" eb="2">
      <t>ミヤマ</t>
    </rPh>
    <rPh sb="2" eb="4">
      <t>ホンセン</t>
    </rPh>
    <phoneticPr fontId="37"/>
  </si>
  <si>
    <t>隼人西</t>
    <rPh sb="0" eb="2">
      <t>ハヤト</t>
    </rPh>
    <rPh sb="2" eb="3">
      <t>ニシ</t>
    </rPh>
    <phoneticPr fontId="37"/>
  </si>
  <si>
    <t>隼人東</t>
    <rPh sb="0" eb="2">
      <t>ハヤト</t>
    </rPh>
    <rPh sb="2" eb="3">
      <t>ヒガシ</t>
    </rPh>
    <phoneticPr fontId="37"/>
  </si>
  <si>
    <t>国分</t>
    <rPh sb="0" eb="2">
      <t>コクブ</t>
    </rPh>
    <phoneticPr fontId="37"/>
  </si>
  <si>
    <t>末吉財部</t>
    <rPh sb="0" eb="2">
      <t>スエヨシ</t>
    </rPh>
    <rPh sb="2" eb="4">
      <t>タカラベ</t>
    </rPh>
    <phoneticPr fontId="37"/>
  </si>
  <si>
    <t>3月号</t>
    <rPh sb="1" eb="3">
      <t>ガツゴウ</t>
    </rPh>
    <phoneticPr fontId="4"/>
  </si>
  <si>
    <t>３ － １３  輸 送（輸 出 入 を 含 む）の 状 況－２</t>
  </si>
  <si>
    <t>大阪航空局鹿児島空港事務所，県国際交流課，鹿児島税関支署</t>
    <rPh sb="0" eb="2">
      <t>オオサカ</t>
    </rPh>
    <rPh sb="2" eb="5">
      <t>コウクウキョク</t>
    </rPh>
    <rPh sb="5" eb="8">
      <t>カゴシマ</t>
    </rPh>
    <rPh sb="8" eb="10">
      <t>クウコウ</t>
    </rPh>
    <rPh sb="10" eb="13">
      <t>ジムショ</t>
    </rPh>
    <phoneticPr fontId="4"/>
  </si>
  <si>
    <t>航 空 旅 客 数</t>
  </si>
  <si>
    <t>航 空 貨 物 量</t>
  </si>
  <si>
    <t>旅    券</t>
  </si>
  <si>
    <t>輸          出</t>
  </si>
  <si>
    <t>輸          入</t>
  </si>
  <si>
    <t>国  内  線</t>
  </si>
  <si>
    <t>国  際  線</t>
  </si>
  <si>
    <t>交付件数</t>
  </si>
  <si>
    <t>鹿 児 島 港</t>
  </si>
  <si>
    <t>鹿児島空港</t>
  </si>
  <si>
    <t>人</t>
  </si>
  <si>
    <t>ｔ</t>
  </si>
  <si>
    <t xml:space="preserve"> 　　（注）</t>
  </si>
  <si>
    <t>１．航空旅客数・航空貨物量は，鹿児島空港の数値。なお，平成18年１月から平成26年12月についての数値</t>
    <rPh sb="27" eb="29">
      <t>ヘイセイ</t>
    </rPh>
    <rPh sb="31" eb="32">
      <t>ネン</t>
    </rPh>
    <rPh sb="33" eb="34">
      <t>ガツ</t>
    </rPh>
    <rPh sb="36" eb="38">
      <t>ヘイセイ</t>
    </rPh>
    <rPh sb="40" eb="41">
      <t>ネン</t>
    </rPh>
    <rPh sb="43" eb="44">
      <t>ガツ</t>
    </rPh>
    <rPh sb="49" eb="51">
      <t>スウチ</t>
    </rPh>
    <phoneticPr fontId="4"/>
  </si>
  <si>
    <t>　　は，速報値を確報値に変更。平成27年１月以降の数値については，速報値。</t>
    <phoneticPr fontId="4"/>
  </si>
  <si>
    <t>２．輸出・輸入の鹿児島港について，平成20年６月30日をもって鹿児島税関支署の喜入出張所が廃止となり，</t>
    <rPh sb="2" eb="4">
      <t>ユシュツ</t>
    </rPh>
    <rPh sb="5" eb="7">
      <t>ユニュウ</t>
    </rPh>
    <rPh sb="8" eb="12">
      <t>カゴシマコウ</t>
    </rPh>
    <rPh sb="17" eb="19">
      <t>ヘイセイ</t>
    </rPh>
    <rPh sb="21" eb="22">
      <t>ネン</t>
    </rPh>
    <rPh sb="23" eb="24">
      <t>ツキ</t>
    </rPh>
    <rPh sb="26" eb="27">
      <t>ヒ</t>
    </rPh>
    <rPh sb="31" eb="34">
      <t>カゴシマ</t>
    </rPh>
    <rPh sb="34" eb="36">
      <t>ゼイカン</t>
    </rPh>
    <rPh sb="36" eb="38">
      <t>シショ</t>
    </rPh>
    <rPh sb="39" eb="41">
      <t>キイレ</t>
    </rPh>
    <rPh sb="41" eb="44">
      <t>シュッチョウショ</t>
    </rPh>
    <rPh sb="45" eb="47">
      <t>ハイシ</t>
    </rPh>
    <phoneticPr fontId="4"/>
  </si>
  <si>
    <t>　　同年７月１日以降，鹿児島税関支署に業務移管された数値。</t>
    <rPh sb="2" eb="4">
      <t>ドウネン</t>
    </rPh>
    <rPh sb="5" eb="6">
      <t>ツキ</t>
    </rPh>
    <rPh sb="7" eb="8">
      <t>ヒ</t>
    </rPh>
    <rPh sb="8" eb="10">
      <t>イコウ</t>
    </rPh>
    <rPh sb="11" eb="14">
      <t>カゴシマ</t>
    </rPh>
    <rPh sb="14" eb="16">
      <t>ゼイカン</t>
    </rPh>
    <rPh sb="16" eb="18">
      <t>シショ</t>
    </rPh>
    <rPh sb="19" eb="21">
      <t>ギョウム</t>
    </rPh>
    <rPh sb="21" eb="23">
      <t>イカン</t>
    </rPh>
    <rPh sb="26" eb="28">
      <t>スウチ</t>
    </rPh>
    <phoneticPr fontId="4"/>
  </si>
  <si>
    <t>「貨物」</t>
    <rPh sb="1" eb="3">
      <t>カモツ</t>
    </rPh>
    <phoneticPr fontId="4"/>
  </si>
  <si>
    <t>㌔→㌧</t>
  </si>
  <si>
    <t>国際線</t>
    <rPh sb="0" eb="3">
      <t>コクサイセン</t>
    </rPh>
    <phoneticPr fontId="4"/>
  </si>
  <si>
    <t>国内線</t>
    <rPh sb="0" eb="3">
      <t>コクナイセン</t>
    </rPh>
    <phoneticPr fontId="4"/>
  </si>
  <si>
    <t xml:space="preserve">     ３ － １４  特 産 物 の 状 況</t>
  </si>
  <si>
    <t>県鉱工業動態統計調査，県販路拡大・輸出促進課</t>
    <rPh sb="12" eb="14">
      <t>ハンロ</t>
    </rPh>
    <rPh sb="14" eb="16">
      <t>カクダイ</t>
    </rPh>
    <rPh sb="17" eb="19">
      <t>ユシュツ</t>
    </rPh>
    <rPh sb="19" eb="21">
      <t>ソクシン</t>
    </rPh>
    <rPh sb="21" eb="22">
      <t>カ</t>
    </rPh>
    <phoneticPr fontId="4"/>
  </si>
  <si>
    <t>焼酎製成数量</t>
  </si>
  <si>
    <t>焼   酎   出   荷   数   量</t>
  </si>
  <si>
    <t>大      島      紬</t>
  </si>
  <si>
    <t>かつおぶし</t>
  </si>
  <si>
    <t>合     計</t>
  </si>
  <si>
    <t>県     内</t>
  </si>
  <si>
    <t>県     外</t>
  </si>
  <si>
    <t>生 産 反 数</t>
  </si>
  <si>
    <t>生  産  額</t>
  </si>
  <si>
    <t>生  産  量</t>
  </si>
  <si>
    <t>kl</t>
  </si>
  <si>
    <t>反</t>
  </si>
  <si>
    <t>トン</t>
  </si>
  <si>
    <t>３　</t>
  </si>
  <si>
    <t>４　</t>
  </si>
  <si>
    <t>５　</t>
  </si>
  <si>
    <t>６　</t>
  </si>
  <si>
    <t>７　</t>
  </si>
  <si>
    <t>８　</t>
  </si>
  <si>
    <t>９　</t>
  </si>
  <si>
    <t>11　</t>
  </si>
  <si>
    <t>12　</t>
  </si>
  <si>
    <t>（注）１．焼酎製成・出荷数量（課税出荷）は，鹿児島県酒造組合の資料による。</t>
  </si>
  <si>
    <t>　　　２．焼酎の年計及び月計は黒糖焼酎を含む数値である。</t>
  </si>
  <si>
    <t>　　　４．年計は端数処理の関係で，月計の合計と合わない場合がある。</t>
    <rPh sb="5" eb="6">
      <t>ネン</t>
    </rPh>
    <rPh sb="6" eb="7">
      <t>ケイ</t>
    </rPh>
    <rPh sb="8" eb="10">
      <t>ハスウ</t>
    </rPh>
    <rPh sb="10" eb="12">
      <t>ショリ</t>
    </rPh>
    <rPh sb="13" eb="15">
      <t>カンケイ</t>
    </rPh>
    <rPh sb="17" eb="18">
      <t>ゲツ</t>
    </rPh>
    <rPh sb="18" eb="19">
      <t>ケイ</t>
    </rPh>
    <rPh sb="20" eb="22">
      <t>ゴウケイ</t>
    </rPh>
    <rPh sb="23" eb="24">
      <t>ア</t>
    </rPh>
    <rPh sb="27" eb="29">
      <t>バアイ</t>
    </rPh>
    <phoneticPr fontId="4"/>
  </si>
  <si>
    <t>３　－　１５   　主要市場別鹿児島県産青果物旬別取扱高</t>
    <rPh sb="10" eb="12">
      <t>シュヨウ</t>
    </rPh>
    <rPh sb="12" eb="14">
      <t>イチバ</t>
    </rPh>
    <rPh sb="14" eb="15">
      <t>ベツ</t>
    </rPh>
    <rPh sb="15" eb="18">
      <t>カゴシマ</t>
    </rPh>
    <rPh sb="18" eb="19">
      <t>ケン</t>
    </rPh>
    <rPh sb="19" eb="20">
      <t>サン</t>
    </rPh>
    <rPh sb="20" eb="23">
      <t>セイカブツ</t>
    </rPh>
    <rPh sb="23" eb="24">
      <t>シュン</t>
    </rPh>
    <rPh sb="24" eb="25">
      <t>ベツ</t>
    </rPh>
    <rPh sb="25" eb="28">
      <t>トリアツカイダカ</t>
    </rPh>
    <phoneticPr fontId="37"/>
  </si>
  <si>
    <t>【</t>
  </si>
  <si>
    <t>月】</t>
    <rPh sb="0" eb="1">
      <t>ガツ</t>
    </rPh>
    <phoneticPr fontId="37"/>
  </si>
  <si>
    <t>農林水産省</t>
    <rPh sb="0" eb="2">
      <t>ノウリン</t>
    </rPh>
    <rPh sb="2" eb="5">
      <t>スイサンショウ</t>
    </rPh>
    <phoneticPr fontId="37"/>
  </si>
  <si>
    <t>市場</t>
    <rPh sb="0" eb="2">
      <t>シジョウ</t>
    </rPh>
    <phoneticPr fontId="37"/>
  </si>
  <si>
    <t>上旬</t>
    <rPh sb="0" eb="2">
      <t>ジョウジュン</t>
    </rPh>
    <phoneticPr fontId="37"/>
  </si>
  <si>
    <t>中旬</t>
    <rPh sb="0" eb="2">
      <t>チュウジュン</t>
    </rPh>
    <phoneticPr fontId="37"/>
  </si>
  <si>
    <t>下旬</t>
    <rPh sb="0" eb="2">
      <t>ゲジュン</t>
    </rPh>
    <phoneticPr fontId="37"/>
  </si>
  <si>
    <t>４月 下旬</t>
    <rPh sb="1" eb="2">
      <t>ツキ</t>
    </rPh>
    <rPh sb="3" eb="5">
      <t>ゲジュン</t>
    </rPh>
    <phoneticPr fontId="37"/>
  </si>
  <si>
    <t>品名</t>
    <rPh sb="0" eb="2">
      <t>ヒンメイ</t>
    </rPh>
    <phoneticPr fontId="37"/>
  </si>
  <si>
    <t>数量(t)</t>
    <rPh sb="0" eb="2">
      <t>スウリョウ</t>
    </rPh>
    <phoneticPr fontId="37"/>
  </si>
  <si>
    <t>価格(円/㎏)</t>
    <rPh sb="0" eb="2">
      <t>カカク</t>
    </rPh>
    <rPh sb="3" eb="4">
      <t>エン</t>
    </rPh>
    <phoneticPr fontId="37"/>
  </si>
  <si>
    <t>価格(円)</t>
    <rPh sb="0" eb="2">
      <t>カカク</t>
    </rPh>
    <rPh sb="3" eb="4">
      <t>エン</t>
    </rPh>
    <phoneticPr fontId="37"/>
  </si>
  <si>
    <t>東京大田</t>
    <rPh sb="0" eb="2">
      <t>トウキョウ</t>
    </rPh>
    <rPh sb="2" eb="4">
      <t>オオタ</t>
    </rPh>
    <phoneticPr fontId="37"/>
  </si>
  <si>
    <t>ごぼう</t>
    <phoneticPr fontId="4"/>
  </si>
  <si>
    <t>実えんどう</t>
    <rPh sb="0" eb="1">
      <t>ミ</t>
    </rPh>
    <phoneticPr fontId="4"/>
  </si>
  <si>
    <t>大阪本場</t>
    <rPh sb="0" eb="2">
      <t>オオサカ</t>
    </rPh>
    <rPh sb="2" eb="4">
      <t>ホンジョウ</t>
    </rPh>
    <phoneticPr fontId="37"/>
  </si>
  <si>
    <t>だいこん</t>
    <phoneticPr fontId="4"/>
  </si>
  <si>
    <t>福岡市中央</t>
    <rPh sb="0" eb="3">
      <t>フクオカシ</t>
    </rPh>
    <rPh sb="3" eb="5">
      <t>チュウオウ</t>
    </rPh>
    <phoneticPr fontId="37"/>
  </si>
  <si>
    <t>※単位をKgからtに変更しました。（平成22年９月号より）</t>
    <rPh sb="1" eb="3">
      <t>タンイ</t>
    </rPh>
    <rPh sb="10" eb="12">
      <t>ヘンコウ</t>
    </rPh>
    <rPh sb="18" eb="20">
      <t>ヘイセイ</t>
    </rPh>
    <rPh sb="22" eb="23">
      <t>ネン</t>
    </rPh>
    <rPh sb="24" eb="25">
      <t>ツキ</t>
    </rPh>
    <rPh sb="25" eb="26">
      <t>ゴウ</t>
    </rPh>
    <phoneticPr fontId="4"/>
  </si>
  <si>
    <t>だいこん</t>
  </si>
  <si>
    <t>にんじん</t>
  </si>
  <si>
    <t>たけのこ</t>
  </si>
  <si>
    <t>はくさい</t>
  </si>
  <si>
    <t>キャベツ</t>
  </si>
  <si>
    <t>きゅうり</t>
  </si>
  <si>
    <t>かぼちゃ</t>
  </si>
  <si>
    <t>ピーマン</t>
  </si>
  <si>
    <t>さやいんげん</t>
  </si>
  <si>
    <t>さやえんどう</t>
  </si>
  <si>
    <t>そらまめ</t>
  </si>
  <si>
    <t>４ 　家　計　と　物　価</t>
  </si>
  <si>
    <t>４ － １   石油製品価格の推移　</t>
  </si>
  <si>
    <t>　単位：円</t>
  </si>
  <si>
    <t>県くらし共生協働課の物価情報より作成</t>
    <rPh sb="0" eb="1">
      <t>ケン</t>
    </rPh>
    <rPh sb="4" eb="6">
      <t>キョウセイ</t>
    </rPh>
    <rPh sb="6" eb="8">
      <t>キョウドウ</t>
    </rPh>
    <rPh sb="8" eb="9">
      <t>カ</t>
    </rPh>
    <phoneticPr fontId="4"/>
  </si>
  <si>
    <t xml:space="preserve"> ガソリン　　　単位　　１L</t>
  </si>
  <si>
    <t xml:space="preserve"> 灯     油　　　単位 18L</t>
  </si>
  <si>
    <t>家庭用プロパンガス　　単位　10ｍ3</t>
    <rPh sb="0" eb="3">
      <t>カテイヨウ</t>
    </rPh>
    <phoneticPr fontId="4"/>
  </si>
  <si>
    <t>本   土</t>
  </si>
  <si>
    <t>離   島</t>
  </si>
  <si>
    <t xml:space="preserve">  26</t>
  </si>
  <si>
    <t xml:space="preserve">  27</t>
  </si>
  <si>
    <t xml:space="preserve">       －</t>
  </si>
  <si>
    <t>（注） １．各市町村に所在する店舗から毎月一部の店舗を抽出し調査を行ったものであるが，必ずしも同一店舗ではない。</t>
  </si>
  <si>
    <t>　　　 ２．当該調査は，物価安定対策事業による県職員及び県内８市町に配置された民間調査員が，１品目につき61店舗を抽出し</t>
    <rPh sb="6" eb="8">
      <t>トウガイ</t>
    </rPh>
    <rPh sb="8" eb="10">
      <t>チョウサ</t>
    </rPh>
    <rPh sb="28" eb="30">
      <t>ケンナイ</t>
    </rPh>
    <rPh sb="31" eb="33">
      <t>シチョウ</t>
    </rPh>
    <rPh sb="34" eb="36">
      <t>ハイチ</t>
    </rPh>
    <rPh sb="39" eb="41">
      <t>ミンカン</t>
    </rPh>
    <rPh sb="41" eb="44">
      <t>チョウサイン</t>
    </rPh>
    <rPh sb="47" eb="49">
      <t>ヒンモク</t>
    </rPh>
    <rPh sb="54" eb="56">
      <t>テンポ</t>
    </rPh>
    <rPh sb="57" eb="59">
      <t>チュウシュツ</t>
    </rPh>
    <phoneticPr fontId="4"/>
  </si>
  <si>
    <t>　　　　 調査したものであり，全ての市町村の店舗を調査したものではない。</t>
  </si>
  <si>
    <t>　　　 ３．家庭用プロパンガスの年度計は，基本料金を含む数値である。</t>
    <rPh sb="6" eb="9">
      <t>カテイヨウ</t>
    </rPh>
    <rPh sb="28" eb="30">
      <t>スウチ</t>
    </rPh>
    <phoneticPr fontId="4"/>
  </si>
  <si>
    <t>　　　 ４．当該調査は，調査方式の変更により平成14年度から年２回調査（７月と１月）となっている。</t>
    <phoneticPr fontId="4"/>
  </si>
  <si>
    <t xml:space="preserve">      ４ － ２   主要農水産品及び製造品の一人当たり消費の動向 （ 全 国 ）</t>
    <phoneticPr fontId="4"/>
  </si>
  <si>
    <t>総務省統計局家計調査</t>
  </si>
  <si>
    <t>牛  肉</t>
  </si>
  <si>
    <t>豚  肉</t>
  </si>
  <si>
    <t>鶏  肉</t>
  </si>
  <si>
    <t>卵</t>
  </si>
  <si>
    <t>牛  乳</t>
  </si>
  <si>
    <t>ハ  ム</t>
  </si>
  <si>
    <t>ソ－セ－</t>
  </si>
  <si>
    <t>かつお節</t>
  </si>
  <si>
    <t>さつまい</t>
  </si>
  <si>
    <t>焼  酎</t>
  </si>
  <si>
    <t>ビ－ル</t>
  </si>
  <si>
    <t>緑  茶</t>
  </si>
  <si>
    <t>（g）</t>
  </si>
  <si>
    <t>（l）</t>
  </si>
  <si>
    <t xml:space="preserve"> ジ （g）</t>
  </si>
  <si>
    <t>も（g）</t>
  </si>
  <si>
    <t>（ml）</t>
  </si>
  <si>
    <t>　３</t>
  </si>
  <si>
    <t>　４ － ３   鹿児島市主要品目小売価格　</t>
  </si>
  <si>
    <t xml:space="preserve">  単位：円</t>
  </si>
  <si>
    <t>総務省統計局小売物価統計調査</t>
  </si>
  <si>
    <t>まぐろ</t>
  </si>
  <si>
    <t>かつお</t>
  </si>
  <si>
    <t>ぶり</t>
  </si>
  <si>
    <t>鶏  卵</t>
  </si>
  <si>
    <t>ねぎ</t>
  </si>
  <si>
    <t>ロース</t>
  </si>
  <si>
    <t>バラ</t>
    <phoneticPr fontId="4"/>
  </si>
  <si>
    <t>（100g）</t>
  </si>
  <si>
    <t>（1ﾊﾟｯｸ）</t>
  </si>
  <si>
    <t>（1kg）</t>
  </si>
  <si>
    <t>注：　</t>
    <rPh sb="0" eb="1">
      <t>チュウ</t>
    </rPh>
    <phoneticPr fontId="37"/>
  </si>
  <si>
    <t>②｢豚肉(もも)｣については，調査品目として廃止となったため，｢豚肉(バラ)｣を主要品目として価格を掲載する。</t>
    <rPh sb="2" eb="4">
      <t>ブタニク</t>
    </rPh>
    <rPh sb="15" eb="17">
      <t>チョウサ</t>
    </rPh>
    <rPh sb="17" eb="19">
      <t>ヒンモク</t>
    </rPh>
    <rPh sb="22" eb="24">
      <t>ハイシ</t>
    </rPh>
    <rPh sb="32" eb="34">
      <t>ブタニク</t>
    </rPh>
    <rPh sb="40" eb="42">
      <t>シュヨウ</t>
    </rPh>
    <rPh sb="42" eb="44">
      <t>ヒンモク</t>
    </rPh>
    <rPh sb="47" eb="49">
      <t>カカク</t>
    </rPh>
    <rPh sb="50" eb="52">
      <t>ケイサイ</t>
    </rPh>
    <phoneticPr fontId="4"/>
  </si>
  <si>
    <t>４－４　二人以上の世帯　１か月間の消費支出　（県：鹿児島市）</t>
    <rPh sb="4" eb="6">
      <t>フタリ</t>
    </rPh>
    <rPh sb="6" eb="8">
      <t>イジョウ</t>
    </rPh>
    <rPh sb="14" eb="15">
      <t>ゲツ</t>
    </rPh>
    <rPh sb="15" eb="16">
      <t>カン</t>
    </rPh>
    <rPh sb="17" eb="19">
      <t>ショウヒ</t>
    </rPh>
    <rPh sb="23" eb="24">
      <t>ケン</t>
    </rPh>
    <rPh sb="25" eb="28">
      <t>カゴシマ</t>
    </rPh>
    <phoneticPr fontId="4"/>
  </si>
  <si>
    <t xml:space="preserve"> 単位：円</t>
  </si>
  <si>
    <t>世　帯</t>
  </si>
  <si>
    <t>エンゲル</t>
  </si>
  <si>
    <t>人　員</t>
  </si>
  <si>
    <t>消費支出</t>
  </si>
  <si>
    <t>食   料</t>
  </si>
  <si>
    <t>住   居</t>
  </si>
  <si>
    <t xml:space="preserve"> 光　熱・</t>
    <phoneticPr fontId="4"/>
  </si>
  <si>
    <t>家 具・</t>
  </si>
  <si>
    <t>被服及</t>
  </si>
  <si>
    <t>保　健</t>
  </si>
  <si>
    <t xml:space="preserve"> 交　通・</t>
    <phoneticPr fontId="4"/>
  </si>
  <si>
    <t>教   育</t>
  </si>
  <si>
    <t>教   養</t>
  </si>
  <si>
    <t>その他の消費支出</t>
    <rPh sb="2" eb="3">
      <t>タ</t>
    </rPh>
    <rPh sb="4" eb="6">
      <t>ショウヒ</t>
    </rPh>
    <rPh sb="6" eb="8">
      <t>シシュツ</t>
    </rPh>
    <phoneticPr fontId="4"/>
  </si>
  <si>
    <t>係数</t>
    <rPh sb="0" eb="2">
      <t>ケイスウ</t>
    </rPh>
    <phoneticPr fontId="4"/>
  </si>
  <si>
    <t>（人）</t>
    <rPh sb="1" eb="2">
      <t>ヒト</t>
    </rPh>
    <phoneticPr fontId="4"/>
  </si>
  <si>
    <t xml:space="preserve"> 水 道　</t>
    <phoneticPr fontId="4"/>
  </si>
  <si>
    <t>家事用品</t>
    <rPh sb="0" eb="2">
      <t>カジ</t>
    </rPh>
    <rPh sb="2" eb="4">
      <t>ヨウヒン</t>
    </rPh>
    <phoneticPr fontId="4"/>
  </si>
  <si>
    <t>び履物</t>
  </si>
  <si>
    <t>医　療</t>
  </si>
  <si>
    <t xml:space="preserve"> 通 信　</t>
    <phoneticPr fontId="4"/>
  </si>
  <si>
    <t>娯   楽</t>
  </si>
  <si>
    <t>（％）</t>
  </si>
  <si>
    <t>　 ２</t>
    <phoneticPr fontId="4"/>
  </si>
  <si>
    <t>　 ３</t>
  </si>
  <si>
    <t xml:space="preserve">  ※九州の二人以上の世帯消費支出</t>
    <rPh sb="6" eb="8">
      <t>フタリ</t>
    </rPh>
    <rPh sb="8" eb="10">
      <t>イジョウ</t>
    </rPh>
    <phoneticPr fontId="4"/>
  </si>
  <si>
    <t>二人以上の世帯　１か月間の消費支出　（全国）</t>
    <rPh sb="0" eb="2">
      <t>フタリ</t>
    </rPh>
    <rPh sb="2" eb="4">
      <t>イジョウ</t>
    </rPh>
    <rPh sb="10" eb="11">
      <t>ゲツ</t>
    </rPh>
    <rPh sb="11" eb="12">
      <t>カン</t>
    </rPh>
    <rPh sb="13" eb="15">
      <t>ショウヒ</t>
    </rPh>
    <rPh sb="19" eb="21">
      <t>ゼンコク</t>
    </rPh>
    <phoneticPr fontId="4"/>
  </si>
  <si>
    <t xml:space="preserve"> 光　熱・</t>
  </si>
  <si>
    <t xml:space="preserve"> 水 道　</t>
  </si>
  <si>
    <t>４－５　二人以上の世帯のうち勤労者世帯１か月間の実収入と消費支出（県：鹿児島市）</t>
    <rPh sb="4" eb="6">
      <t>フタリ</t>
    </rPh>
    <rPh sb="6" eb="8">
      <t>イジョウ</t>
    </rPh>
    <rPh sb="9" eb="11">
      <t>セタイ</t>
    </rPh>
    <rPh sb="21" eb="22">
      <t>ゲツ</t>
    </rPh>
    <rPh sb="22" eb="23">
      <t>カン</t>
    </rPh>
    <rPh sb="24" eb="25">
      <t>ジツ</t>
    </rPh>
    <rPh sb="25" eb="27">
      <t>シュウニュウ</t>
    </rPh>
    <rPh sb="28" eb="30">
      <t>ショウヒ</t>
    </rPh>
    <rPh sb="33" eb="34">
      <t>ケン</t>
    </rPh>
    <rPh sb="35" eb="38">
      <t>カゴシマ</t>
    </rPh>
    <phoneticPr fontId="41"/>
  </si>
  <si>
    <t>実収入</t>
  </si>
  <si>
    <t>二人以上の世帯のうち勤労者世帯１か月間の実収入と消費支出（全国）</t>
    <rPh sb="0" eb="2">
      <t>フタリ</t>
    </rPh>
    <rPh sb="2" eb="4">
      <t>イジョウ</t>
    </rPh>
    <rPh sb="5" eb="7">
      <t>セタイ</t>
    </rPh>
    <rPh sb="17" eb="18">
      <t>ゲツ</t>
    </rPh>
    <rPh sb="18" eb="19">
      <t>カン</t>
    </rPh>
    <rPh sb="20" eb="21">
      <t>ジツ</t>
    </rPh>
    <rPh sb="21" eb="23">
      <t>シュウニュウ</t>
    </rPh>
    <rPh sb="24" eb="26">
      <t>ショウヒ</t>
    </rPh>
    <rPh sb="29" eb="31">
      <t>ゼンコク</t>
    </rPh>
    <phoneticPr fontId="4"/>
  </si>
  <si>
    <t>　 ２</t>
  </si>
  <si>
    <t xml:space="preserve"> </t>
  </si>
  <si>
    <t xml:space="preserve">　４ － ６　 </t>
  </si>
  <si>
    <t>国内企業物価指数</t>
    <rPh sb="0" eb="2">
      <t>コクナイ</t>
    </rPh>
    <phoneticPr fontId="4"/>
  </si>
  <si>
    <t>日本銀行調査統計局</t>
  </si>
  <si>
    <t>食料品・</t>
    <rPh sb="0" eb="3">
      <t>ショクリョウヒン</t>
    </rPh>
    <phoneticPr fontId="4"/>
  </si>
  <si>
    <t>製  材</t>
  </si>
  <si>
    <t>パルプ</t>
  </si>
  <si>
    <t>石  油</t>
  </si>
  <si>
    <t>プラス</t>
  </si>
  <si>
    <t>窯  業</t>
  </si>
  <si>
    <t>非  鉄</t>
  </si>
  <si>
    <t>金  属</t>
  </si>
  <si>
    <t>総平均</t>
  </si>
  <si>
    <t>飲料・たばこ</t>
    <rPh sb="0" eb="2">
      <t>インリョウ</t>
    </rPh>
    <phoneticPr fontId="4"/>
  </si>
  <si>
    <t>・  木</t>
  </si>
  <si>
    <t>・紙・</t>
    <rPh sb="1" eb="2">
      <t>カミ</t>
    </rPh>
    <phoneticPr fontId="4"/>
  </si>
  <si>
    <t>石  炭</t>
  </si>
  <si>
    <t>チック</t>
  </si>
  <si>
    <t>土  石</t>
  </si>
  <si>
    <t>・飼料</t>
    <rPh sb="1" eb="3">
      <t>シリョウ</t>
    </rPh>
    <phoneticPr fontId="4"/>
  </si>
  <si>
    <t>製  品</t>
  </si>
  <si>
    <t>同製品</t>
  </si>
  <si>
    <t>（続き）</t>
    <rPh sb="1" eb="2">
      <t>ツヅ</t>
    </rPh>
    <phoneticPr fontId="4"/>
  </si>
  <si>
    <t>はん用</t>
    <rPh sb="2" eb="3">
      <t>ヨウ</t>
    </rPh>
    <phoneticPr fontId="4"/>
  </si>
  <si>
    <t>生産用</t>
    <rPh sb="0" eb="2">
      <t>セイサン</t>
    </rPh>
    <rPh sb="2" eb="3">
      <t>ヨウ</t>
    </rPh>
    <phoneticPr fontId="4"/>
  </si>
  <si>
    <t>電子部品</t>
    <rPh sb="0" eb="2">
      <t>デンシ</t>
    </rPh>
    <rPh sb="2" eb="4">
      <t>ブヒン</t>
    </rPh>
    <phoneticPr fontId="4"/>
  </si>
  <si>
    <t>電  気</t>
  </si>
  <si>
    <t>情報通</t>
    <rPh sb="0" eb="2">
      <t>ジョウホウ</t>
    </rPh>
    <rPh sb="2" eb="3">
      <t>ツウ</t>
    </rPh>
    <phoneticPr fontId="4"/>
  </si>
  <si>
    <t>輸送用</t>
  </si>
  <si>
    <t>農  林</t>
  </si>
  <si>
    <t>電力・</t>
  </si>
  <si>
    <t>ス  ク</t>
  </si>
  <si>
    <t>・</t>
  </si>
  <si>
    <t>工  業</t>
  </si>
  <si>
    <t>水  産</t>
  </si>
  <si>
    <t>鉱産物</t>
  </si>
  <si>
    <t>都市ガス・</t>
    <rPh sb="0" eb="2">
      <t>トシ</t>
    </rPh>
    <phoneticPr fontId="4"/>
  </si>
  <si>
    <t>ラ  ッ</t>
  </si>
  <si>
    <t>機　器</t>
    <rPh sb="0" eb="1">
      <t>キ</t>
    </rPh>
    <rPh sb="2" eb="3">
      <t>ウツワ</t>
    </rPh>
    <phoneticPr fontId="4"/>
  </si>
  <si>
    <t>機  器</t>
  </si>
  <si>
    <t>信機器</t>
    <rPh sb="0" eb="1">
      <t>シン</t>
    </rPh>
    <rPh sb="1" eb="3">
      <t>キキ</t>
    </rPh>
    <phoneticPr fontId="4"/>
  </si>
  <si>
    <t>物</t>
  </si>
  <si>
    <t>水  道</t>
  </si>
  <si>
    <t>プ  類</t>
  </si>
  <si>
    <t>４ － ７   消費者物価指数（県：鹿児島市）</t>
    <rPh sb="16" eb="17">
      <t>ケン</t>
    </rPh>
    <phoneticPr fontId="4"/>
  </si>
  <si>
    <t>　2020年＝100</t>
    <rPh sb="5" eb="6">
      <t>ネン</t>
    </rPh>
    <phoneticPr fontId="4"/>
  </si>
  <si>
    <t>総務省統計局小売物価統計調査</t>
    <rPh sb="6" eb="8">
      <t>コウリ</t>
    </rPh>
    <rPh sb="8" eb="10">
      <t>ブッカ</t>
    </rPh>
    <rPh sb="10" eb="12">
      <t>トウケイ</t>
    </rPh>
    <rPh sb="12" eb="14">
      <t>チョウサ</t>
    </rPh>
    <phoneticPr fontId="4"/>
  </si>
  <si>
    <t>光   熱</t>
  </si>
  <si>
    <t>保   健</t>
  </si>
  <si>
    <t>交   通</t>
  </si>
  <si>
    <t>生鮮食</t>
  </si>
  <si>
    <t>総　 合</t>
  </si>
  <si>
    <t>家   事</t>
  </si>
  <si>
    <t>諸雑費</t>
  </si>
  <si>
    <t>品を除</t>
  </si>
  <si>
    <t>水   道</t>
  </si>
  <si>
    <t>用   品</t>
  </si>
  <si>
    <t>医   療</t>
  </si>
  <si>
    <t>通   信</t>
  </si>
  <si>
    <t>く総合</t>
  </si>
  <si>
    <t>10　</t>
  </si>
  <si>
    <t>(注) 令和３年９月号より2020年(令和２年)基準に改定。</t>
    <rPh sb="4" eb="6">
      <t>レイワ</t>
    </rPh>
    <rPh sb="7" eb="8">
      <t>ネン</t>
    </rPh>
    <rPh sb="9" eb="11">
      <t>ガツゴウ</t>
    </rPh>
    <rPh sb="17" eb="18">
      <t>ネン</t>
    </rPh>
    <rPh sb="19" eb="21">
      <t>レイワ</t>
    </rPh>
    <rPh sb="22" eb="23">
      <t>ネン</t>
    </rPh>
    <rPh sb="24" eb="26">
      <t>キジュン</t>
    </rPh>
    <rPh sb="27" eb="29">
      <t>カイテイ</t>
    </rPh>
    <phoneticPr fontId="4"/>
  </si>
  <si>
    <t xml:space="preserve">   消 費 者 物 価 指 数（全国）</t>
  </si>
  <si>
    <t xml:space="preserve">      ５ 　　労　　　　　働</t>
  </si>
  <si>
    <t>　     ５ － １ 　 職業紹介状況①</t>
  </si>
  <si>
    <t>新      規      求      人      数</t>
  </si>
  <si>
    <t>新 規 求 職 者 数</t>
  </si>
  <si>
    <t>鹿児島労働局</t>
  </si>
  <si>
    <t>合   計</t>
  </si>
  <si>
    <t>第１次産業</t>
  </si>
  <si>
    <t>第２次産業</t>
  </si>
  <si>
    <t>第３次産業</t>
  </si>
  <si>
    <t>計</t>
  </si>
  <si>
    <t>うち製造業</t>
  </si>
  <si>
    <t>うち中高齢者</t>
  </si>
  <si>
    <t>（注）１．中高齢者＝45歳以上</t>
  </si>
  <si>
    <t>　　　２．平成５年４月分より新規学卒を除き，パ－トタイムを含む数値に変更（本県分）</t>
  </si>
  <si>
    <t>月間有効</t>
  </si>
  <si>
    <t>有  効  求  人  倍  率</t>
  </si>
  <si>
    <t>雇用保険初回受給者数(人）</t>
    <rPh sb="11" eb="12">
      <t>ヒト</t>
    </rPh>
    <phoneticPr fontId="4"/>
  </si>
  <si>
    <t>月間日雇</t>
  </si>
  <si>
    <t>　     　　　　 ５ － ２ 　 職業紹介状況②</t>
  </si>
  <si>
    <t>求職者数</t>
  </si>
  <si>
    <t>求人数</t>
  </si>
  <si>
    <t>本 県 ＊</t>
    <rPh sb="0" eb="1">
      <t>ホン</t>
    </rPh>
    <rPh sb="2" eb="3">
      <t>ケン</t>
    </rPh>
    <phoneticPr fontId="4"/>
  </si>
  <si>
    <t>全 国 ＊</t>
  </si>
  <si>
    <t>有効求職</t>
    <rPh sb="2" eb="4">
      <t>キュウショク</t>
    </rPh>
    <phoneticPr fontId="4"/>
  </si>
  <si>
    <t>就 職 率</t>
  </si>
  <si>
    <t>（人）</t>
  </si>
  <si>
    <t>者数(人)</t>
    <rPh sb="3" eb="4">
      <t>ヒト</t>
    </rPh>
    <phoneticPr fontId="4"/>
  </si>
  <si>
    <t>（注）１．有効求人倍率＝月間有効求人数÷月間有効求職者数</t>
  </si>
  <si>
    <t xml:space="preserve"> 　 　２．就職率＝就職件数÷月間有効求職者数</t>
  </si>
  <si>
    <t>福岡</t>
    <rPh sb="0" eb="2">
      <t>フクオカ</t>
    </rPh>
    <phoneticPr fontId="4"/>
  </si>
  <si>
    <t>佐賀</t>
    <rPh sb="0" eb="2">
      <t>サガ</t>
    </rPh>
    <phoneticPr fontId="4"/>
  </si>
  <si>
    <t>長﨑</t>
    <rPh sb="0" eb="2">
      <t>ナガサキ</t>
    </rPh>
    <phoneticPr fontId="4"/>
  </si>
  <si>
    <t>熊本</t>
    <rPh sb="0" eb="2">
      <t>クマモト</t>
    </rPh>
    <phoneticPr fontId="4"/>
  </si>
  <si>
    <t>大分</t>
    <rPh sb="0" eb="2">
      <t>オオイタ</t>
    </rPh>
    <phoneticPr fontId="4"/>
  </si>
  <si>
    <t>宮崎</t>
    <rPh sb="0" eb="2">
      <t>ミヤザキ</t>
    </rPh>
    <phoneticPr fontId="4"/>
  </si>
  <si>
    <t>６ 　そ　 　の 　　他</t>
  </si>
  <si>
    <t>６ － １ 　 火 災 発 生 状 況</t>
  </si>
  <si>
    <t>県消防保安課</t>
    <rPh sb="3" eb="5">
      <t>ホアン</t>
    </rPh>
    <phoneticPr fontId="4"/>
  </si>
  <si>
    <t>死   傷   者   数</t>
  </si>
  <si>
    <t>出 火 件 数</t>
  </si>
  <si>
    <t>焼 損 棟 数</t>
  </si>
  <si>
    <t>り災世帯数</t>
  </si>
  <si>
    <t>損　害　額</t>
  </si>
  <si>
    <t>う ち 建 物</t>
  </si>
  <si>
    <t>死       者</t>
  </si>
  <si>
    <t>負 　傷 　者</t>
  </si>
  <si>
    <t>棟</t>
  </si>
  <si>
    <t>世帯</t>
  </si>
  <si>
    <t>千円</t>
  </si>
  <si>
    <t>（注）前月比及び前年同月比については，平成26年１月から比率から件数，棟数，世帯数，死傷者数及び損害額の差に変更した。</t>
    <rPh sb="1" eb="2">
      <t>チュウ</t>
    </rPh>
    <phoneticPr fontId="4"/>
  </si>
  <si>
    <t xml:space="preserve">    　 ６ － ２ 　犯　　　　　　　罪</t>
  </si>
  <si>
    <t xml:space="preserve">  単位：件</t>
  </si>
  <si>
    <t>県警察本部</t>
  </si>
  <si>
    <t>刑      法      犯      認      知      件      数</t>
  </si>
  <si>
    <t>検 挙 件 数</t>
  </si>
  <si>
    <t>凶  悪  犯</t>
  </si>
  <si>
    <t>粗  暴  犯</t>
  </si>
  <si>
    <t>窃  盗  犯</t>
  </si>
  <si>
    <t>知  能  犯</t>
  </si>
  <si>
    <t>風  俗  犯</t>
  </si>
  <si>
    <t>その他刑法犯</t>
  </si>
  <si>
    <t>（注） １.検挙件数については，発生地計上方式をとっている。</t>
    <phoneticPr fontId="4"/>
  </si>
  <si>
    <t>６ － ３ 　交　通　事　故</t>
  </si>
  <si>
    <t>　単位：人，件</t>
  </si>
  <si>
    <t>死     傷     者     数</t>
  </si>
  <si>
    <t>第  一  当  事  者  別  事  故  発  生  件  数</t>
  </si>
  <si>
    <t>死    者</t>
  </si>
  <si>
    <t>傷    者</t>
  </si>
  <si>
    <t>乗 用 車</t>
  </si>
  <si>
    <t>貨 物 車</t>
  </si>
  <si>
    <t>二 輪 車</t>
  </si>
  <si>
    <t>自 転 車</t>
  </si>
  <si>
    <t>歩 行 者</t>
  </si>
  <si>
    <t xml:space="preserve">       ２</t>
  </si>
  <si>
    <t>(注)　前月比及び前年同月比については，平成26年１月から比率から死傷者数及び発生件数の差に変更した。</t>
    <rPh sb="1" eb="2">
      <t>チュウ</t>
    </rPh>
    <rPh sb="4" eb="7">
      <t>ゼンゲツヒ</t>
    </rPh>
    <rPh sb="7" eb="8">
      <t>オヨ</t>
    </rPh>
    <rPh sb="9" eb="11">
      <t>ゼンネン</t>
    </rPh>
    <rPh sb="11" eb="14">
      <t>ドウゲツヒ</t>
    </rPh>
    <rPh sb="20" eb="22">
      <t>ヘイセイ</t>
    </rPh>
    <rPh sb="24" eb="25">
      <t>ネン</t>
    </rPh>
    <rPh sb="26" eb="27">
      <t>ガツ</t>
    </rPh>
    <rPh sb="29" eb="30">
      <t>ヒ</t>
    </rPh>
    <rPh sb="30" eb="31">
      <t>リツ</t>
    </rPh>
    <rPh sb="37" eb="38">
      <t>オヨ</t>
    </rPh>
    <rPh sb="39" eb="41">
      <t>ハッセイ</t>
    </rPh>
    <rPh sb="41" eb="43">
      <t>ケンスウ</t>
    </rPh>
    <rPh sb="44" eb="45">
      <t>サ</t>
    </rPh>
    <rPh sb="46" eb="48">
      <t>ヘンコウ</t>
    </rPh>
    <phoneticPr fontId="4"/>
  </si>
  <si>
    <t>６ － ４ 　気　　　　　　　象</t>
  </si>
  <si>
    <t>鹿児島地方気象台</t>
  </si>
  <si>
    <t>鹿     児    島</t>
  </si>
  <si>
    <t>阿     久    根</t>
  </si>
  <si>
    <t>枕           崎</t>
  </si>
  <si>
    <t>種     子    島</t>
  </si>
  <si>
    <t>名           瀬</t>
  </si>
  <si>
    <t>平均気温</t>
  </si>
  <si>
    <t>降 水 量</t>
  </si>
  <si>
    <t>℃</t>
  </si>
  <si>
    <t>㎜</t>
  </si>
  <si>
    <t>当月平年値</t>
  </si>
  <si>
    <t>（注）当月平年値は，それぞれ平均気温が℃，降水量が㎜である。</t>
  </si>
  <si>
    <t>６ － ５　 観光施設等利用者数</t>
    <rPh sb="7" eb="9">
      <t>カンコウ</t>
    </rPh>
    <rPh sb="9" eb="11">
      <t>シセツ</t>
    </rPh>
    <rPh sb="11" eb="12">
      <t>トウ</t>
    </rPh>
    <rPh sb="12" eb="15">
      <t>リヨウシャ</t>
    </rPh>
    <rPh sb="15" eb="16">
      <t>スウ</t>
    </rPh>
    <phoneticPr fontId="4"/>
  </si>
  <si>
    <t>鹿児島市</t>
    <rPh sb="0" eb="4">
      <t>カゴシマシ</t>
    </rPh>
    <phoneticPr fontId="37"/>
  </si>
  <si>
    <t>南九州市</t>
    <rPh sb="0" eb="3">
      <t>ミナミキュウシュウ</t>
    </rPh>
    <rPh sb="3" eb="4">
      <t>シ</t>
    </rPh>
    <phoneticPr fontId="37"/>
  </si>
  <si>
    <t>指宿市</t>
    <rPh sb="0" eb="3">
      <t>イブスキシ</t>
    </rPh>
    <phoneticPr fontId="37"/>
  </si>
  <si>
    <t>霧島市</t>
    <rPh sb="0" eb="3">
      <t>キリシマシ</t>
    </rPh>
    <phoneticPr fontId="37"/>
  </si>
  <si>
    <t>かごしま水族館</t>
    <rPh sb="4" eb="7">
      <t>スイゾクカン</t>
    </rPh>
    <phoneticPr fontId="37"/>
  </si>
  <si>
    <t>維新ふるさと館</t>
    <rPh sb="0" eb="2">
      <t>イシン</t>
    </rPh>
    <rPh sb="6" eb="7">
      <t>カン</t>
    </rPh>
    <phoneticPr fontId="37"/>
  </si>
  <si>
    <t>知覧特攻平和会館</t>
    <rPh sb="0" eb="2">
      <t>チラン</t>
    </rPh>
    <rPh sb="2" eb="4">
      <t>トッコウ</t>
    </rPh>
    <rPh sb="4" eb="6">
      <t>ヘイワ</t>
    </rPh>
    <rPh sb="6" eb="8">
      <t>カイカン</t>
    </rPh>
    <phoneticPr fontId="37"/>
  </si>
  <si>
    <t>砂蒸し温泉 砂楽</t>
    <rPh sb="0" eb="1">
      <t>スナ</t>
    </rPh>
    <rPh sb="1" eb="2">
      <t>ム</t>
    </rPh>
    <rPh sb="3" eb="5">
      <t>オンセン</t>
    </rPh>
    <rPh sb="6" eb="7">
      <t>サ</t>
    </rPh>
    <rPh sb="7" eb="8">
      <t>ラク</t>
    </rPh>
    <phoneticPr fontId="37"/>
  </si>
  <si>
    <t>ﾌﾗﾜｰﾊﾟｰｸかごしま</t>
  </si>
  <si>
    <t>上野原縄文の森</t>
    <rPh sb="0" eb="2">
      <t>ウエノ</t>
    </rPh>
    <rPh sb="2" eb="3">
      <t>ハラ</t>
    </rPh>
    <rPh sb="3" eb="5">
      <t>ジョウモン</t>
    </rPh>
    <rPh sb="6" eb="7">
      <t>モリ</t>
    </rPh>
    <phoneticPr fontId="37"/>
  </si>
  <si>
    <t>霧島神宮</t>
    <rPh sb="0" eb="2">
      <t>キリシマ</t>
    </rPh>
    <rPh sb="2" eb="4">
      <t>ジングウ</t>
    </rPh>
    <phoneticPr fontId="37"/>
  </si>
  <si>
    <t>人</t>
    <rPh sb="0" eb="1">
      <t>ニン</t>
    </rPh>
    <phoneticPr fontId="37"/>
  </si>
  <si>
    <t>６ － ６  献　血　の　状　況</t>
    <rPh sb="7" eb="8">
      <t>ケン</t>
    </rPh>
    <rPh sb="9" eb="10">
      <t>チ</t>
    </rPh>
    <phoneticPr fontId="4"/>
  </si>
  <si>
    <t>県薬務課　</t>
    <rPh sb="0" eb="1">
      <t>ケン</t>
    </rPh>
    <rPh sb="1" eb="3">
      <t>ヤクム</t>
    </rPh>
    <rPh sb="3" eb="4">
      <t>カ</t>
    </rPh>
    <phoneticPr fontId="37"/>
  </si>
  <si>
    <t>献　　血　　実　　績</t>
    <rPh sb="0" eb="1">
      <t>ケン</t>
    </rPh>
    <rPh sb="3" eb="4">
      <t>チ</t>
    </rPh>
    <rPh sb="6" eb="7">
      <t>ジツ</t>
    </rPh>
    <rPh sb="9" eb="10">
      <t>ツムギ</t>
    </rPh>
    <phoneticPr fontId="37"/>
  </si>
  <si>
    <t>合　　計</t>
    <rPh sb="0" eb="1">
      <t>ゴウ</t>
    </rPh>
    <rPh sb="3" eb="4">
      <t>ケイ</t>
    </rPh>
    <phoneticPr fontId="37"/>
  </si>
  <si>
    <t>200mL献血者</t>
    <rPh sb="5" eb="7">
      <t>ケンケツ</t>
    </rPh>
    <rPh sb="7" eb="8">
      <t>シャ</t>
    </rPh>
    <phoneticPr fontId="37"/>
  </si>
  <si>
    <t>400mL献血者</t>
    <rPh sb="5" eb="7">
      <t>ケンケツ</t>
    </rPh>
    <rPh sb="7" eb="8">
      <t>シャ</t>
    </rPh>
    <phoneticPr fontId="37"/>
  </si>
  <si>
    <t>成分献血者</t>
    <rPh sb="0" eb="2">
      <t>セイブン</t>
    </rPh>
    <rPh sb="2" eb="5">
      <t>ケンケツシャ</t>
    </rPh>
    <phoneticPr fontId="37"/>
  </si>
  <si>
    <t>　  ２</t>
  </si>
  <si>
    <t>　  ３</t>
  </si>
  <si>
    <t xml:space="preserve">   ４</t>
  </si>
  <si>
    <t xml:space="preserve">   ５</t>
  </si>
  <si>
    <t xml:space="preserve">   ６</t>
  </si>
  <si>
    <t xml:space="preserve">   ７</t>
  </si>
  <si>
    <t xml:space="preserve">   ８</t>
  </si>
  <si>
    <t xml:space="preserve">   ９</t>
  </si>
  <si>
    <t xml:space="preserve">   11</t>
  </si>
  <si>
    <t xml:space="preserve">   12</t>
  </si>
  <si>
    <t>６ － ７  市町村別ハブ買上状況</t>
    <rPh sb="7" eb="10">
      <t>シチョウソン</t>
    </rPh>
    <rPh sb="10" eb="11">
      <t>ベツ</t>
    </rPh>
    <rPh sb="13" eb="15">
      <t>カイアゲ</t>
    </rPh>
    <rPh sb="15" eb="17">
      <t>ジョウキョウ</t>
    </rPh>
    <phoneticPr fontId="4"/>
  </si>
  <si>
    <t>　単位：匹</t>
    <rPh sb="1" eb="3">
      <t>タンイ</t>
    </rPh>
    <rPh sb="4" eb="5">
      <t>ヒキ</t>
    </rPh>
    <phoneticPr fontId="37"/>
  </si>
  <si>
    <t>県薬務課　</t>
    <rPh sb="0" eb="1">
      <t>ケン</t>
    </rPh>
    <rPh sb="1" eb="4">
      <t>ヤクムカ</t>
    </rPh>
    <phoneticPr fontId="4"/>
  </si>
  <si>
    <t>奄美市名瀬</t>
    <rPh sb="0" eb="3">
      <t>アマミシ</t>
    </rPh>
    <rPh sb="3" eb="5">
      <t>ナゼ</t>
    </rPh>
    <phoneticPr fontId="37"/>
  </si>
  <si>
    <t>奄美市</t>
    <rPh sb="0" eb="3">
      <t>アマミシ</t>
    </rPh>
    <phoneticPr fontId="37"/>
  </si>
  <si>
    <t>大和村</t>
    <rPh sb="0" eb="3">
      <t>ヤマトソン</t>
    </rPh>
    <phoneticPr fontId="37"/>
  </si>
  <si>
    <t>宇検村</t>
    <rPh sb="0" eb="3">
      <t>ウケンソン</t>
    </rPh>
    <phoneticPr fontId="37"/>
  </si>
  <si>
    <t>瀬戸内町</t>
    <rPh sb="0" eb="4">
      <t>セトウチチョウ</t>
    </rPh>
    <phoneticPr fontId="37"/>
  </si>
  <si>
    <t>龍郷町</t>
    <rPh sb="0" eb="3">
      <t>タツゴウチョウ</t>
    </rPh>
    <phoneticPr fontId="37"/>
  </si>
  <si>
    <t>徳之島町</t>
    <rPh sb="0" eb="4">
      <t>トクノシマチョウ</t>
    </rPh>
    <phoneticPr fontId="37"/>
  </si>
  <si>
    <t>天城町</t>
    <rPh sb="0" eb="3">
      <t>アマギチョウ</t>
    </rPh>
    <phoneticPr fontId="37"/>
  </si>
  <si>
    <t>伊仙町</t>
    <rPh sb="0" eb="3">
      <t>イセンチョウ</t>
    </rPh>
    <phoneticPr fontId="37"/>
  </si>
  <si>
    <t>保健所</t>
    <rPh sb="0" eb="3">
      <t>ホケンジョ</t>
    </rPh>
    <phoneticPr fontId="37"/>
  </si>
  <si>
    <t>業者</t>
    <rPh sb="0" eb="2">
      <t>ギョウシャ</t>
    </rPh>
    <phoneticPr fontId="37"/>
  </si>
  <si>
    <t>住用</t>
  </si>
  <si>
    <t>笠利</t>
    <rPh sb="0" eb="2">
      <t>カサリ</t>
    </rPh>
    <phoneticPr fontId="37"/>
  </si>
  <si>
    <t xml:space="preserve">２ </t>
  </si>
  <si>
    <t xml:space="preserve">   １　 　主　　　　        　要</t>
    <phoneticPr fontId="3"/>
  </si>
  <si>
    <t xml:space="preserve">     指                 標</t>
  </si>
  <si>
    <t xml:space="preserve"> １ － １    鹿    児    島    県    の</t>
  </si>
  <si>
    <t xml:space="preserve"> 　主　　要　　指 　 標　  の  　推    移</t>
  </si>
  <si>
    <t>手    形</t>
  </si>
  <si>
    <t>地方銀行</t>
  </si>
  <si>
    <t>信用保証</t>
  </si>
  <si>
    <t>企業倒産</t>
  </si>
  <si>
    <t xml:space="preserve">  有  効</t>
  </si>
  <si>
    <t>雇用保険</t>
  </si>
  <si>
    <t>＊鉱工業</t>
  </si>
  <si>
    <t>建 築 物</t>
    <rPh sb="0" eb="1">
      <t>ケン</t>
    </rPh>
    <rPh sb="2" eb="3">
      <t>チク</t>
    </rPh>
    <rPh sb="4" eb="5">
      <t>モノ</t>
    </rPh>
    <phoneticPr fontId="4"/>
  </si>
  <si>
    <t>公共工事</t>
  </si>
  <si>
    <t>百 貨 店</t>
  </si>
  <si>
    <t>電    灯</t>
  </si>
  <si>
    <t>消 費 者</t>
  </si>
  <si>
    <t xml:space="preserve">  年 　月</t>
  </si>
  <si>
    <t>貸出約定</t>
  </si>
  <si>
    <t xml:space="preserve">  求  人</t>
  </si>
  <si>
    <t>初    回</t>
  </si>
  <si>
    <t>工 事 費</t>
    <rPh sb="0" eb="1">
      <t>タクミ</t>
    </rPh>
    <rPh sb="2" eb="3">
      <t>コト</t>
    </rPh>
    <rPh sb="4" eb="5">
      <t>ヒ</t>
    </rPh>
    <phoneticPr fontId="4"/>
  </si>
  <si>
    <t>電    力</t>
  </si>
  <si>
    <t>物価指数</t>
  </si>
  <si>
    <t>交 換 高</t>
  </si>
  <si>
    <t>発 生 額</t>
  </si>
  <si>
    <t>平均金利</t>
  </si>
  <si>
    <t>承 諾 高</t>
  </si>
  <si>
    <t>件    数</t>
  </si>
  <si>
    <t xml:space="preserve">  倍  率</t>
  </si>
  <si>
    <t>受給者数</t>
  </si>
  <si>
    <t>生産指数</t>
  </si>
  <si>
    <t>予 定 額</t>
  </si>
  <si>
    <t>請負金額</t>
  </si>
  <si>
    <t>販 売 額</t>
  </si>
  <si>
    <t>(鹿児島市)</t>
  </si>
  <si>
    <t>X</t>
  </si>
  <si>
    <t xml:space="preserve">  　　　 　３</t>
  </si>
  <si>
    <t>-</t>
    <phoneticPr fontId="3"/>
  </si>
  <si>
    <t>全国銀行協会</t>
    <rPh sb="0" eb="2">
      <t>ゼンコク</t>
    </rPh>
    <phoneticPr fontId="4"/>
  </si>
  <si>
    <t>日本銀行鹿児島支店</t>
  </si>
  <si>
    <t>鹿児島県信用保証協会</t>
    <rPh sb="0" eb="4">
      <t>カゴシマケン</t>
    </rPh>
    <rPh sb="4" eb="6">
      <t>シンヨウ</t>
    </rPh>
    <rPh sb="6" eb="8">
      <t>ホショウ</t>
    </rPh>
    <rPh sb="8" eb="10">
      <t>キョウカイ</t>
    </rPh>
    <phoneticPr fontId="4"/>
  </si>
  <si>
    <t>東京商工リサーチ</t>
    <rPh sb="0" eb="2">
      <t>トウキョウ</t>
    </rPh>
    <rPh sb="2" eb="4">
      <t>ショウコウ</t>
    </rPh>
    <phoneticPr fontId="4"/>
  </si>
  <si>
    <t>鹿児島労働局</t>
    <rPh sb="0" eb="3">
      <t>カゴシマ</t>
    </rPh>
    <rPh sb="3" eb="6">
      <t>ロウドウキョク</t>
    </rPh>
    <phoneticPr fontId="4"/>
  </si>
  <si>
    <t>県統計課</t>
    <rPh sb="0" eb="1">
      <t>ケン</t>
    </rPh>
    <rPh sb="1" eb="4">
      <t>トウケイカ</t>
    </rPh>
    <phoneticPr fontId="4"/>
  </si>
  <si>
    <t>国土交通省総合政策局</t>
    <rPh sb="0" eb="2">
      <t>コクド</t>
    </rPh>
    <rPh sb="2" eb="5">
      <t>コウツウショウ</t>
    </rPh>
    <rPh sb="5" eb="7">
      <t>ソウゴウ</t>
    </rPh>
    <rPh sb="7" eb="10">
      <t>セイサクキョク</t>
    </rPh>
    <phoneticPr fontId="4"/>
  </si>
  <si>
    <t>西日本建設業保証(株)</t>
    <rPh sb="0" eb="3">
      <t>ニシニホン</t>
    </rPh>
    <rPh sb="3" eb="5">
      <t>ケンセツ</t>
    </rPh>
    <rPh sb="5" eb="6">
      <t>ギョウ</t>
    </rPh>
    <rPh sb="6" eb="8">
      <t>ホショウ</t>
    </rPh>
    <rPh sb="8" eb="11">
      <t>カブ</t>
    </rPh>
    <phoneticPr fontId="4"/>
  </si>
  <si>
    <t>経済産業省</t>
    <rPh sb="0" eb="2">
      <t>ケイザイ</t>
    </rPh>
    <rPh sb="2" eb="5">
      <t>サンギョウショウ</t>
    </rPh>
    <phoneticPr fontId="4"/>
  </si>
  <si>
    <t>資源エネルギー庁</t>
    <rPh sb="0" eb="2">
      <t>シゲン</t>
    </rPh>
    <rPh sb="7" eb="8">
      <t>チョウ</t>
    </rPh>
    <phoneticPr fontId="4"/>
  </si>
  <si>
    <t>総務省統計局</t>
    <rPh sb="3" eb="6">
      <t>トウケイキョク</t>
    </rPh>
    <phoneticPr fontId="4"/>
  </si>
  <si>
    <t>　　　（注）１．＊季節調整済指数（ただし年の指数及び前年同月比は原指数による）　　　　　　</t>
    <rPh sb="20" eb="21">
      <t>ネン</t>
    </rPh>
    <rPh sb="22" eb="24">
      <t>シスウ</t>
    </rPh>
    <rPh sb="24" eb="25">
      <t>オヨ</t>
    </rPh>
    <rPh sb="26" eb="28">
      <t>ゼンネン</t>
    </rPh>
    <rPh sb="28" eb="31">
      <t>ドウゲツヒ</t>
    </rPh>
    <rPh sb="32" eb="35">
      <t>ゲンシスウ</t>
    </rPh>
    <phoneticPr fontId="4"/>
  </si>
  <si>
    <t>　　　　　　２．前年同月比は指数同士で計算してある。</t>
  </si>
  <si>
    <t>　　　　　　６．消費者物価指数については，令和３年９月号から2020年（令和２年）基準に改定。</t>
    <rPh sb="8" eb="11">
      <t>ショウヒシャ</t>
    </rPh>
    <rPh sb="11" eb="13">
      <t>ブッカ</t>
    </rPh>
    <rPh sb="13" eb="15">
      <t>シスウ</t>
    </rPh>
    <rPh sb="21" eb="23">
      <t>レイワ</t>
    </rPh>
    <rPh sb="24" eb="25">
      <t>ネン</t>
    </rPh>
    <rPh sb="26" eb="28">
      <t>ガツゴウ</t>
    </rPh>
    <rPh sb="34" eb="35">
      <t>ネン</t>
    </rPh>
    <rPh sb="36" eb="38">
      <t>レイワ</t>
    </rPh>
    <rPh sb="39" eb="40">
      <t>ネン</t>
    </rPh>
    <rPh sb="41" eb="43">
      <t>キジュン</t>
    </rPh>
    <rPh sb="44" eb="46">
      <t>カイテイ</t>
    </rPh>
    <phoneticPr fontId="4"/>
  </si>
  <si>
    <t xml:space="preserve"> １ － ２    全    国    の   主   要</t>
  </si>
  <si>
    <t xml:space="preserve">   指   標   の   推   移</t>
  </si>
  <si>
    <t>＊有 効</t>
  </si>
  <si>
    <t>一世帯当</t>
  </si>
  <si>
    <t>企業物価</t>
  </si>
  <si>
    <t xml:space="preserve">  求 人</t>
  </si>
  <si>
    <t>たり家計</t>
  </si>
  <si>
    <t xml:space="preserve">  倍 率</t>
  </si>
  <si>
    <t>指    数</t>
  </si>
  <si>
    <t xml:space="preserve">  　　   　３</t>
  </si>
  <si>
    <t>総務省統計局</t>
    <rPh sb="0" eb="3">
      <t>ソウムショウ</t>
    </rPh>
    <rPh sb="3" eb="6">
      <t>トウケイキョク</t>
    </rPh>
    <phoneticPr fontId="4"/>
  </si>
  <si>
    <t>日本銀行調査統計局</t>
    <rPh sb="0" eb="2">
      <t>ニホン</t>
    </rPh>
    <rPh sb="2" eb="4">
      <t>ギンコウ</t>
    </rPh>
    <rPh sb="4" eb="6">
      <t>チョウサ</t>
    </rPh>
    <rPh sb="6" eb="9">
      <t>トウケイキョク</t>
    </rPh>
    <phoneticPr fontId="4"/>
  </si>
  <si>
    <t>　　　　　　６．消費者物価指数については，令和３年10月号から2020年（令和２年）基準に改定。</t>
    <rPh sb="8" eb="11">
      <t>ショウヒシャ</t>
    </rPh>
    <rPh sb="11" eb="13">
      <t>ブッカ</t>
    </rPh>
    <rPh sb="13" eb="15">
      <t>シスウ</t>
    </rPh>
    <rPh sb="21" eb="23">
      <t>レイワ</t>
    </rPh>
    <rPh sb="24" eb="25">
      <t>ネン</t>
    </rPh>
    <rPh sb="27" eb="29">
      <t>ガツゴウ</t>
    </rPh>
    <rPh sb="35" eb="36">
      <t>ネン</t>
    </rPh>
    <rPh sb="37" eb="39">
      <t>レイワ</t>
    </rPh>
    <rPh sb="40" eb="41">
      <t>ネン</t>
    </rPh>
    <rPh sb="42" eb="44">
      <t>キジュン</t>
    </rPh>
    <rPh sb="45" eb="47">
      <t>カイテイ</t>
    </rPh>
    <phoneticPr fontId="4"/>
  </si>
  <si>
    <t>＊有  効</t>
  </si>
  <si>
    <t>建設工事</t>
  </si>
  <si>
    <t>合計して平均</t>
    <rPh sb="0" eb="2">
      <t>ゴウケイ</t>
    </rPh>
    <rPh sb="4" eb="6">
      <t>ヘイキン</t>
    </rPh>
    <phoneticPr fontId="4"/>
  </si>
  <si>
    <t>　　指     標    の    推     移</t>
  </si>
  <si>
    <t xml:space="preserve"> 手     形</t>
  </si>
  <si>
    <t xml:space="preserve"> 有  効</t>
  </si>
  <si>
    <t xml:space="preserve"> 求  人</t>
  </si>
  <si>
    <t xml:space="preserve"> 倍  率</t>
  </si>
  <si>
    <t xml:space="preserve">  　　  　３</t>
  </si>
  <si>
    <t>九州経済調査協会</t>
  </si>
  <si>
    <t>九州経済産業局</t>
    <rPh sb="0" eb="2">
      <t>キュウシュウ</t>
    </rPh>
    <rPh sb="2" eb="4">
      <t>ケイザイ</t>
    </rPh>
    <rPh sb="4" eb="7">
      <t>サンギョウキョク</t>
    </rPh>
    <phoneticPr fontId="4"/>
  </si>
  <si>
    <t>九州経済調査協会</t>
    <rPh sb="0" eb="2">
      <t>キュウシュウ</t>
    </rPh>
    <rPh sb="2" eb="4">
      <t>ケイザイ</t>
    </rPh>
    <rPh sb="4" eb="6">
      <t>チョウサ</t>
    </rPh>
    <rPh sb="6" eb="8">
      <t>キョウカイ</t>
    </rPh>
    <phoneticPr fontId="4"/>
  </si>
  <si>
    <t>　　　　　２．前年同月比は指数同士で計算してある。</t>
  </si>
  <si>
    <t xml:space="preserve">１ － ４    そ    の    他    主　　要    </t>
  </si>
  <si>
    <t xml:space="preserve"> 　指　 　標　 　の　　 推　　 移　 　－ 　　１   </t>
  </si>
  <si>
    <t>　 不　渡　手　形　発　生　金　額</t>
  </si>
  <si>
    <t xml:space="preserve">   月 間 有 効 求 職 者 数</t>
  </si>
  <si>
    <t>建 築 物 工 事 費 予 定 額</t>
    <rPh sb="0" eb="1">
      <t>ケン</t>
    </rPh>
    <rPh sb="2" eb="3">
      <t>チク</t>
    </rPh>
    <rPh sb="4" eb="5">
      <t>モノ</t>
    </rPh>
    <rPh sb="6" eb="7">
      <t>タクミ</t>
    </rPh>
    <rPh sb="8" eb="9">
      <t>コト</t>
    </rPh>
    <rPh sb="10" eb="11">
      <t>ヒ</t>
    </rPh>
    <rPh sb="12" eb="13">
      <t>ヨ</t>
    </rPh>
    <rPh sb="14" eb="15">
      <t>サダム</t>
    </rPh>
    <rPh sb="16" eb="17">
      <t>ガク</t>
    </rPh>
    <phoneticPr fontId="4"/>
  </si>
  <si>
    <t>公 共 工 事 請 負 金 額</t>
  </si>
  <si>
    <t>百 貨 店 販 売 額</t>
  </si>
  <si>
    <t>九   州</t>
  </si>
  <si>
    <t>九 　州</t>
  </si>
  <si>
    <t>千人</t>
  </si>
  <si>
    <t>百人</t>
  </si>
  <si>
    <t>X</t>
    <phoneticPr fontId="4"/>
  </si>
  <si>
    <t>　　    　３</t>
  </si>
  <si>
    <t>西日本建設業保証(株)</t>
    <rPh sb="0" eb="3">
      <t>ニシニホン</t>
    </rPh>
    <rPh sb="3" eb="6">
      <t>ケンセツギョウ</t>
    </rPh>
    <rPh sb="6" eb="8">
      <t>ホショウ</t>
    </rPh>
    <rPh sb="8" eb="11">
      <t>カブ</t>
    </rPh>
    <phoneticPr fontId="4"/>
  </si>
  <si>
    <t>日本百貨店協会</t>
    <rPh sb="0" eb="2">
      <t>ニホン</t>
    </rPh>
    <rPh sb="2" eb="5">
      <t>ヒャッカテン</t>
    </rPh>
    <rPh sb="5" eb="7">
      <t>キョウカイ</t>
    </rPh>
    <phoneticPr fontId="4"/>
  </si>
  <si>
    <t>福岡</t>
  </si>
  <si>
    <t>佐賀</t>
  </si>
  <si>
    <t xml:space="preserve">   31.  　１</t>
  </si>
  <si>
    <t xml:space="preserve">     　   ２</t>
  </si>
  <si>
    <t xml:space="preserve">     　   ３</t>
  </si>
  <si>
    <t xml:space="preserve">     　   ４</t>
  </si>
  <si>
    <t xml:space="preserve">   元.  　５</t>
    <rPh sb="3" eb="4">
      <t>ゲン</t>
    </rPh>
    <phoneticPr fontId="4"/>
  </si>
  <si>
    <t xml:space="preserve">     　   ６</t>
  </si>
  <si>
    <t xml:space="preserve">     　   ７</t>
  </si>
  <si>
    <t xml:space="preserve">     　   ８</t>
  </si>
  <si>
    <t xml:space="preserve">     　   ９</t>
  </si>
  <si>
    <t xml:space="preserve">        　10</t>
  </si>
  <si>
    <t xml:space="preserve">        　11</t>
  </si>
  <si>
    <t xml:space="preserve">        　12</t>
  </si>
  <si>
    <t>平均</t>
    <rPh sb="0" eb="2">
      <t>ヘイキン</t>
    </rPh>
    <phoneticPr fontId="4"/>
  </si>
  <si>
    <t xml:space="preserve">             １ －５    そ の 他 の 主 要 指 標 の 推 移 － ２    </t>
  </si>
  <si>
    <t>電灯・電力使用量</t>
  </si>
  <si>
    <t>一世帯当たり家計消費支出(二人以上の世帯)</t>
    <rPh sb="13" eb="15">
      <t>フタリ</t>
    </rPh>
    <rPh sb="15" eb="17">
      <t>イジョウ</t>
    </rPh>
    <phoneticPr fontId="4"/>
  </si>
  <si>
    <t>推  計  人  口</t>
  </si>
  <si>
    <t>労働力人口（全国）</t>
  </si>
  <si>
    <t>九　 州</t>
  </si>
  <si>
    <t>就業者</t>
  </si>
  <si>
    <t>失業者</t>
  </si>
  <si>
    <t>失業率</t>
  </si>
  <si>
    <t>十万kWh</t>
  </si>
  <si>
    <t>千万kＷh</t>
  </si>
  <si>
    <t>百万kＷh</t>
  </si>
  <si>
    <t>円</t>
  </si>
  <si>
    <t>万人</t>
  </si>
  <si>
    <t>十万KWH</t>
  </si>
  <si>
    <t>千万ＫＷＨ</t>
  </si>
  <si>
    <t>百万ＫＷＨ</t>
  </si>
  <si>
    <t>経済産業省・資源エネルギー庁</t>
    <rPh sb="0" eb="2">
      <t>ケイザイ</t>
    </rPh>
    <rPh sb="2" eb="5">
      <t>サンギョウショウ</t>
    </rPh>
    <rPh sb="6" eb="8">
      <t>シゲン</t>
    </rPh>
    <rPh sb="13" eb="14">
      <t>チョウ</t>
    </rPh>
    <phoneticPr fontId="4"/>
  </si>
  <si>
    <t>総 務 省 統 計 局</t>
  </si>
  <si>
    <t>(注)１：</t>
    <rPh sb="1" eb="2">
      <t>チュウ</t>
    </rPh>
    <phoneticPr fontId="37"/>
  </si>
  <si>
    <t>平成28年４月以降の電灯・電力使用量は，経済産業省資源エネルギー庁の電力調査統計に変更した。</t>
    <rPh sb="0" eb="2">
      <t>ヘイセイ</t>
    </rPh>
    <rPh sb="4" eb="5">
      <t>ネン</t>
    </rPh>
    <rPh sb="6" eb="9">
      <t>ガツイコウ</t>
    </rPh>
    <rPh sb="10" eb="12">
      <t>デントウ</t>
    </rPh>
    <rPh sb="13" eb="15">
      <t>デンリョク</t>
    </rPh>
    <rPh sb="15" eb="18">
      <t>シヨウリョウ</t>
    </rPh>
    <rPh sb="20" eb="22">
      <t>ケイザイ</t>
    </rPh>
    <rPh sb="22" eb="25">
      <t>サンギョウショウ</t>
    </rPh>
    <rPh sb="25" eb="27">
      <t>シゲン</t>
    </rPh>
    <rPh sb="32" eb="33">
      <t>チョウ</t>
    </rPh>
    <rPh sb="34" eb="36">
      <t>デンリョク</t>
    </rPh>
    <rPh sb="36" eb="38">
      <t>チョウサ</t>
    </rPh>
    <rPh sb="38" eb="40">
      <t>トウケイ</t>
    </rPh>
    <rPh sb="41" eb="43">
      <t>ヘンコウ</t>
    </rPh>
    <phoneticPr fontId="4"/>
  </si>
  <si>
    <t>　　２：</t>
  </si>
  <si>
    <t xml:space="preserve">       １ －５    そ の 他 の 主 要 指 標 の 推 移 － ２（続 き）    </t>
    <rPh sb="41" eb="42">
      <t>ツヅ</t>
    </rPh>
    <phoneticPr fontId="4"/>
  </si>
  <si>
    <t>住宅着工件数（新設住宅）　</t>
  </si>
  <si>
    <t>石 油 製 品 販 売 量</t>
  </si>
  <si>
    <t>生活保護（本県）（鹿児島市を除く）</t>
  </si>
  <si>
    <t>被保護世帯数</t>
  </si>
  <si>
    <t>被保護実人員</t>
  </si>
  <si>
    <t>保  護  費</t>
  </si>
  <si>
    <t>戸</t>
    <phoneticPr fontId="4"/>
  </si>
  <si>
    <t>戸</t>
  </si>
  <si>
    <t>十kl</t>
  </si>
  <si>
    <t>千kl</t>
  </si>
  <si>
    <t>百kl</t>
  </si>
  <si>
    <t>石油連盟</t>
  </si>
  <si>
    <t>県社会福祉課</t>
  </si>
  <si>
    <t xml:space="preserve">  31.  １</t>
  </si>
  <si>
    <t xml:space="preserve">  元.  ５</t>
    <rPh sb="2" eb="3">
      <t>ゲン</t>
    </rPh>
    <phoneticPr fontId="4"/>
  </si>
  <si>
    <t xml:space="preserve">  １ － ６   県推計人口の動き    </t>
  </si>
  <si>
    <t xml:space="preserve"> 単位：人</t>
  </si>
  <si>
    <t>世 帯 数</t>
  </si>
  <si>
    <t>人             口</t>
  </si>
  <si>
    <t>人　　　　口　　　　動　　　　態</t>
  </si>
  <si>
    <t>人　口</t>
  </si>
  <si>
    <t>男</t>
  </si>
  <si>
    <t>女</t>
  </si>
  <si>
    <t>男女計</t>
  </si>
  <si>
    <t>自   然   動   態</t>
  </si>
  <si>
    <t>社   会   動   態</t>
  </si>
  <si>
    <t>外国人</t>
  </si>
  <si>
    <t>出   生</t>
  </si>
  <si>
    <t>死   亡</t>
  </si>
  <si>
    <t>増  減</t>
  </si>
  <si>
    <t>転   入</t>
  </si>
  <si>
    <t>転   出</t>
  </si>
  <si>
    <t>増減計</t>
  </si>
  <si>
    <t>戸</t>
    <rPh sb="0" eb="1">
      <t>ト</t>
    </rPh>
    <phoneticPr fontId="4"/>
  </si>
  <si>
    <t xml:space="preserve">人 </t>
  </si>
  <si>
    <t xml:space="preserve">      ５</t>
  </si>
  <si>
    <t xml:space="preserve">      ６</t>
  </si>
  <si>
    <t xml:space="preserve">      ７</t>
  </si>
  <si>
    <t xml:space="preserve">      ８</t>
  </si>
  <si>
    <t xml:space="preserve">      ９</t>
  </si>
  <si>
    <t xml:space="preserve">      12</t>
  </si>
  <si>
    <t xml:space="preserve">      ３</t>
  </si>
  <si>
    <t xml:space="preserve">      ４</t>
  </si>
  <si>
    <t xml:space="preserve">　　（注） </t>
  </si>
  <si>
    <t>１．「人口」は国勢調査人口及び国勢調査人口を基準とした推計人口で，月については１日現在，年については10月１日現在である。</t>
    <rPh sb="27" eb="29">
      <t>スイケイ</t>
    </rPh>
    <phoneticPr fontId="4"/>
  </si>
  <si>
    <t>２．「人口動態」は，月については前月１日から末日，年については前年10月１日からその年の９月30日までの合計である。</t>
    <rPh sb="10" eb="11">
      <t>ツキ</t>
    </rPh>
    <phoneticPr fontId="4"/>
  </si>
  <si>
    <t>３．令和２年10月１日現在の人口・世帯数は，令和２年国勢調査結果。また，令和２年国勢調査結果を基準としているため人口動態</t>
    <rPh sb="2" eb="4">
      <t>レイワ</t>
    </rPh>
    <rPh sb="5" eb="6">
      <t>ネン</t>
    </rPh>
    <rPh sb="6" eb="7">
      <t>ヘイネン</t>
    </rPh>
    <rPh sb="8" eb="9">
      <t>ツキ</t>
    </rPh>
    <rPh sb="10" eb="11">
      <t>ニチ</t>
    </rPh>
    <rPh sb="11" eb="13">
      <t>ゲンザイ</t>
    </rPh>
    <rPh sb="14" eb="16">
      <t>ジンコウ</t>
    </rPh>
    <rPh sb="17" eb="20">
      <t>セタイスウ</t>
    </rPh>
    <rPh sb="22" eb="24">
      <t>レイワ</t>
    </rPh>
    <rPh sb="25" eb="26">
      <t>ネン</t>
    </rPh>
    <rPh sb="26" eb="28">
      <t>コクセイ</t>
    </rPh>
    <rPh sb="28" eb="30">
      <t>チョウサ</t>
    </rPh>
    <rPh sb="30" eb="32">
      <t>ケッカ</t>
    </rPh>
    <rPh sb="44" eb="46">
      <t>ケッカ</t>
    </rPh>
    <rPh sb="47" eb="49">
      <t>キジュン</t>
    </rPh>
    <rPh sb="56" eb="58">
      <t>ジンコウ</t>
    </rPh>
    <rPh sb="58" eb="60">
      <t>ドウタイ</t>
    </rPh>
    <phoneticPr fontId="4"/>
  </si>
  <si>
    <t>　の増減と対前月増減数は一致しない。</t>
    <rPh sb="6" eb="8">
      <t>ゼンゲツ</t>
    </rPh>
    <rPh sb="8" eb="10">
      <t>ゾウゲン</t>
    </rPh>
    <rPh sb="10" eb="11">
      <t>スウ</t>
    </rPh>
    <rPh sb="12" eb="14">
      <t>イッチ</t>
    </rPh>
    <phoneticPr fontId="4"/>
  </si>
  <si>
    <t>４．平成29年から令和元年の人口・世帯数は，令和２年国勢調査確定値により按分補正しているため，人口動態の増減数と対前年増減</t>
    <rPh sb="38" eb="40">
      <t>ホセイ</t>
    </rPh>
    <phoneticPr fontId="4"/>
  </si>
  <si>
    <t>　数は一致しない。</t>
    <rPh sb="1" eb="2">
      <t>スウ</t>
    </rPh>
    <rPh sb="3" eb="5">
      <t>イッチ</t>
    </rPh>
    <phoneticPr fontId="4"/>
  </si>
  <si>
    <t>５．令和２年11月１日以降の人口・世帯数は，令和２年国勢調査確定値を基に推計している。</t>
    <rPh sb="2" eb="4">
      <t>レイワ</t>
    </rPh>
    <rPh sb="5" eb="6">
      <t>ネン</t>
    </rPh>
    <rPh sb="6" eb="7">
      <t>ヘイネン</t>
    </rPh>
    <rPh sb="8" eb="9">
      <t>ガツ</t>
    </rPh>
    <rPh sb="10" eb="11">
      <t>ニチ</t>
    </rPh>
    <rPh sb="11" eb="13">
      <t>イコウ</t>
    </rPh>
    <rPh sb="14" eb="16">
      <t>ジンコウ</t>
    </rPh>
    <rPh sb="17" eb="20">
      <t>セタイスウ</t>
    </rPh>
    <rPh sb="22" eb="24">
      <t>レイワ</t>
    </rPh>
    <rPh sb="25" eb="26">
      <t>ネン</t>
    </rPh>
    <rPh sb="26" eb="28">
      <t>コクセイ</t>
    </rPh>
    <rPh sb="28" eb="30">
      <t>チョウサ</t>
    </rPh>
    <rPh sb="30" eb="33">
      <t>カクテイチ</t>
    </rPh>
    <rPh sb="34" eb="35">
      <t>モト</t>
    </rPh>
    <rPh sb="36" eb="38">
      <t>スイケイ</t>
    </rPh>
    <phoneticPr fontId="4"/>
  </si>
  <si>
    <t xml:space="preserve">１ － ７ 九州・沖縄各県及び県内主要都市人口の推移    </t>
  </si>
  <si>
    <t xml:space="preserve"> 単位：千人</t>
  </si>
  <si>
    <t>各県統計課</t>
  </si>
  <si>
    <t>福 岡 県</t>
  </si>
  <si>
    <t>佐 賀 県</t>
  </si>
  <si>
    <t>長 崎 県</t>
  </si>
  <si>
    <t>熊 本 県</t>
  </si>
  <si>
    <t>大 分 県</t>
  </si>
  <si>
    <t>宮 崎 県</t>
  </si>
  <si>
    <t>沖 縄 県</t>
  </si>
  <si>
    <t>霧 島 市</t>
    <rPh sb="0" eb="1">
      <t>キリ</t>
    </rPh>
    <rPh sb="2" eb="3">
      <t>シマ</t>
    </rPh>
    <phoneticPr fontId="4"/>
  </si>
  <si>
    <t>鹿 屋 市</t>
  </si>
  <si>
    <t>　　　４</t>
  </si>
  <si>
    <t>　　　５</t>
  </si>
  <si>
    <t>（注）１．各年・各月の値は，国勢調査人口及び国勢調査を基準とした推計人口で，10月１日現在及び１日現在の人口である。</t>
    <rPh sb="11" eb="12">
      <t>アタイ</t>
    </rPh>
    <rPh sb="20" eb="21">
      <t>オヨ</t>
    </rPh>
    <rPh sb="32" eb="34">
      <t>スイケイ</t>
    </rPh>
    <rPh sb="34" eb="36">
      <t>ジンコウ</t>
    </rPh>
    <rPh sb="43" eb="45">
      <t>ゲンザイ</t>
    </rPh>
    <phoneticPr fontId="4"/>
  </si>
  <si>
    <t>　　　２．令和２年10月１日の値については令和２年国勢調査結果である。</t>
    <rPh sb="5" eb="7">
      <t>レイワ</t>
    </rPh>
    <rPh sb="8" eb="9">
      <t>ネン</t>
    </rPh>
    <rPh sb="9" eb="10">
      <t>ヘイネン</t>
    </rPh>
    <rPh sb="11" eb="12">
      <t>ツキ</t>
    </rPh>
    <rPh sb="13" eb="14">
      <t>ニチ</t>
    </rPh>
    <rPh sb="15" eb="16">
      <t>アタイ</t>
    </rPh>
    <rPh sb="21" eb="23">
      <t>レイワ</t>
    </rPh>
    <rPh sb="24" eb="25">
      <t>ネン</t>
    </rPh>
    <rPh sb="25" eb="27">
      <t>コクセイ</t>
    </rPh>
    <rPh sb="27" eb="29">
      <t>チョウサ</t>
    </rPh>
    <rPh sb="29" eb="31">
      <t>ケッカ</t>
    </rPh>
    <phoneticPr fontId="4"/>
  </si>
  <si>
    <t>　　　３．令和２年11月１日以降の値について，佐賀県，長崎県，熊本県，宮崎県，鹿児島市，霧島市，鹿屋市は令和２年国勢調査　　　　　</t>
    <rPh sb="5" eb="7">
      <t>レイワ</t>
    </rPh>
    <rPh sb="8" eb="9">
      <t>ネン</t>
    </rPh>
    <rPh sb="11" eb="12">
      <t>ガツ</t>
    </rPh>
    <rPh sb="13" eb="14">
      <t>ニチ</t>
    </rPh>
    <rPh sb="14" eb="16">
      <t>イコウ</t>
    </rPh>
    <rPh sb="17" eb="18">
      <t>アタイ</t>
    </rPh>
    <rPh sb="23" eb="26">
      <t>サガケン</t>
    </rPh>
    <rPh sb="27" eb="30">
      <t>ナガサキケン</t>
    </rPh>
    <rPh sb="31" eb="34">
      <t>クマモトケン</t>
    </rPh>
    <rPh sb="35" eb="38">
      <t>ミヤザキケン</t>
    </rPh>
    <rPh sb="39" eb="43">
      <t>カゴシマシ</t>
    </rPh>
    <rPh sb="44" eb="47">
      <t>キリシマシ</t>
    </rPh>
    <rPh sb="48" eb="51">
      <t>カノヤシ</t>
    </rPh>
    <rPh sb="52" eb="54">
      <t>レイワ</t>
    </rPh>
    <rPh sb="55" eb="56">
      <t>ネン</t>
    </rPh>
    <rPh sb="56" eb="58">
      <t>コクセイ</t>
    </rPh>
    <rPh sb="58" eb="60">
      <t>チョウサ</t>
    </rPh>
    <phoneticPr fontId="4"/>
  </si>
  <si>
    <t>　　　　結果，福岡県は令和２年国勢調査人口速報集計結果，大分県，沖縄県は，平成27年国勢調査結果を基に推計している。</t>
    <rPh sb="4" eb="6">
      <t>ケッカ</t>
    </rPh>
    <rPh sb="7" eb="10">
      <t>フクオカケン</t>
    </rPh>
    <rPh sb="11" eb="13">
      <t>レイワ</t>
    </rPh>
    <rPh sb="14" eb="15">
      <t>ネン</t>
    </rPh>
    <rPh sb="15" eb="17">
      <t>コクセイ</t>
    </rPh>
    <rPh sb="17" eb="19">
      <t>チョウサ</t>
    </rPh>
    <rPh sb="19" eb="21">
      <t>ジンコウ</t>
    </rPh>
    <rPh sb="21" eb="23">
      <t>ソクホウ</t>
    </rPh>
    <rPh sb="23" eb="25">
      <t>シュウケイ</t>
    </rPh>
    <rPh sb="25" eb="27">
      <t>ケッカ</t>
    </rPh>
    <rPh sb="28" eb="31">
      <t>オオイタケン</t>
    </rPh>
    <rPh sb="32" eb="34">
      <t>オキナワ</t>
    </rPh>
    <rPh sb="34" eb="35">
      <t>ケン</t>
    </rPh>
    <rPh sb="37" eb="39">
      <t>ヘイセイ</t>
    </rPh>
    <rPh sb="41" eb="42">
      <t>ネン</t>
    </rPh>
    <rPh sb="42" eb="44">
      <t>コクセイ</t>
    </rPh>
    <rPh sb="44" eb="46">
      <t>チョウサ</t>
    </rPh>
    <rPh sb="46" eb="48">
      <t>ケッカ</t>
    </rPh>
    <rPh sb="49" eb="50">
      <t>モト</t>
    </rPh>
    <rPh sb="51" eb="53">
      <t>スイケイ</t>
    </rPh>
    <phoneticPr fontId="4"/>
  </si>
  <si>
    <t>　　　　ただし，沖縄県の令和３年11月１日以降及び大分県の令和４年２月１日以降の値については，令和２年国勢調査結果を基に推計している。</t>
    <rPh sb="8" eb="11">
      <t>オキナワケン</t>
    </rPh>
    <rPh sb="12" eb="14">
      <t>レイワ</t>
    </rPh>
    <rPh sb="15" eb="16">
      <t>ネン</t>
    </rPh>
    <rPh sb="18" eb="19">
      <t>ガツ</t>
    </rPh>
    <rPh sb="20" eb="21">
      <t>ニチ</t>
    </rPh>
    <rPh sb="21" eb="23">
      <t>イコウ</t>
    </rPh>
    <rPh sb="23" eb="24">
      <t>オヨ</t>
    </rPh>
    <rPh sb="25" eb="28">
      <t>オオイタケン</t>
    </rPh>
    <rPh sb="29" eb="31">
      <t>レイワ</t>
    </rPh>
    <rPh sb="32" eb="33">
      <t>ネン</t>
    </rPh>
    <rPh sb="34" eb="35">
      <t>ガツ</t>
    </rPh>
    <rPh sb="36" eb="37">
      <t>ニチ</t>
    </rPh>
    <rPh sb="37" eb="39">
      <t>イコウ</t>
    </rPh>
    <rPh sb="40" eb="41">
      <t>アタイ</t>
    </rPh>
    <rPh sb="47" eb="49">
      <t>レイワ</t>
    </rPh>
    <rPh sb="50" eb="51">
      <t>ネン</t>
    </rPh>
    <rPh sb="51" eb="53">
      <t>コクセイ</t>
    </rPh>
    <rPh sb="53" eb="55">
      <t>チョウサ</t>
    </rPh>
    <rPh sb="55" eb="57">
      <t>ケッカ</t>
    </rPh>
    <rPh sb="58" eb="59">
      <t>モト</t>
    </rPh>
    <rPh sb="60" eb="62">
      <t>スイケイ</t>
    </rPh>
    <phoneticPr fontId="4"/>
  </si>
  <si>
    <t>１ － ８    鹿児島県推計人口及び人口動態</t>
    <rPh sb="9" eb="13">
      <t>カゴシマケン</t>
    </rPh>
    <rPh sb="13" eb="15">
      <t>スイケイ</t>
    </rPh>
    <rPh sb="15" eb="17">
      <t>ジンコウ</t>
    </rPh>
    <rPh sb="17" eb="18">
      <t>オヨ</t>
    </rPh>
    <rPh sb="19" eb="21">
      <t>ジンコウ</t>
    </rPh>
    <rPh sb="21" eb="23">
      <t>ドウタイ</t>
    </rPh>
    <phoneticPr fontId="4"/>
  </si>
  <si>
    <t>世　帯　数
(世帯)</t>
    <rPh sb="7" eb="9">
      <t>セタイ</t>
    </rPh>
    <phoneticPr fontId="37"/>
  </si>
  <si>
    <t>推  計  人  口　（人）</t>
    <rPh sb="12" eb="13">
      <t>ニン</t>
    </rPh>
    <phoneticPr fontId="4"/>
  </si>
  <si>
    <t>人　　口　　動　　態　（人）</t>
    <rPh sb="12" eb="13">
      <t>ニン</t>
    </rPh>
    <phoneticPr fontId="4"/>
  </si>
  <si>
    <t>男 女 計</t>
  </si>
  <si>
    <t>自 然 動 態</t>
  </si>
  <si>
    <t>社 会 動 態</t>
  </si>
  <si>
    <t>出生</t>
  </si>
  <si>
    <t>死亡</t>
  </si>
  <si>
    <t>増減</t>
  </si>
  <si>
    <t>転入</t>
  </si>
  <si>
    <t>転出</t>
  </si>
  <si>
    <t>県計</t>
  </si>
  <si>
    <t>市部計</t>
  </si>
  <si>
    <t>郡部計</t>
  </si>
  <si>
    <t>薩摩川内市</t>
  </si>
  <si>
    <t>日置市</t>
  </si>
  <si>
    <t>さつま町</t>
  </si>
  <si>
    <t>湧水町</t>
  </si>
  <si>
    <t>錦江町</t>
  </si>
  <si>
    <t>南大隅町</t>
  </si>
  <si>
    <t>龍郷町</t>
  </si>
  <si>
    <t>※人口の県計は出生・死亡及び転入・転出の県外分のみを県計要素としているので，市町村の積上人口とは一致しません。</t>
  </si>
  <si>
    <t>※人口及び世帯数は，令和２年国勢調査結果を基に推計したものです。</t>
    <phoneticPr fontId="4"/>
  </si>
  <si>
    <t>　　　　　１－９　都道府県別転入・転出者数</t>
    <rPh sb="9" eb="13">
      <t>トドウフケン</t>
    </rPh>
    <rPh sb="13" eb="14">
      <t>ベツ</t>
    </rPh>
    <rPh sb="14" eb="16">
      <t>テンニュウ</t>
    </rPh>
    <rPh sb="17" eb="19">
      <t>テンシュツ</t>
    </rPh>
    <rPh sb="19" eb="20">
      <t>シャ</t>
    </rPh>
    <rPh sb="20" eb="21">
      <t>スウ</t>
    </rPh>
    <phoneticPr fontId="37"/>
  </si>
  <si>
    <t>単位：人</t>
    <rPh sb="0" eb="2">
      <t>タンイ</t>
    </rPh>
    <rPh sb="3" eb="4">
      <t>ニン</t>
    </rPh>
    <phoneticPr fontId="37"/>
  </si>
  <si>
    <t>県人口移動調査より</t>
    <rPh sb="0" eb="3">
      <t>ケンジンコウ</t>
    </rPh>
    <rPh sb="3" eb="5">
      <t>イドウ</t>
    </rPh>
    <rPh sb="5" eb="7">
      <t>チョウサ</t>
    </rPh>
    <phoneticPr fontId="37"/>
  </si>
  <si>
    <t>地　域</t>
    <rPh sb="0" eb="1">
      <t>チ</t>
    </rPh>
    <rPh sb="2" eb="3">
      <t>イキ</t>
    </rPh>
    <phoneticPr fontId="37"/>
  </si>
  <si>
    <t>転　　　入</t>
    <rPh sb="0" eb="1">
      <t>テン</t>
    </rPh>
    <rPh sb="4" eb="5">
      <t>イリ</t>
    </rPh>
    <phoneticPr fontId="37"/>
  </si>
  <si>
    <t>転　　　出</t>
    <rPh sb="0" eb="1">
      <t>テン</t>
    </rPh>
    <rPh sb="4" eb="5">
      <t>デ</t>
    </rPh>
    <phoneticPr fontId="37"/>
  </si>
  <si>
    <t>転入超過数
（－は転出超過)</t>
    <rPh sb="0" eb="2">
      <t>テンニュウ</t>
    </rPh>
    <rPh sb="2" eb="4">
      <t>チョウカ</t>
    </rPh>
    <rPh sb="4" eb="5">
      <t>スウ</t>
    </rPh>
    <rPh sb="9" eb="11">
      <t>テンシュツ</t>
    </rPh>
    <rPh sb="11" eb="13">
      <t>チョウカ</t>
    </rPh>
    <phoneticPr fontId="37"/>
  </si>
  <si>
    <t>男女計</t>
    <rPh sb="0" eb="3">
      <t>ダンジョケイ</t>
    </rPh>
    <phoneticPr fontId="37"/>
  </si>
  <si>
    <t>男性</t>
    <rPh sb="0" eb="2">
      <t>ダンセイ</t>
    </rPh>
    <phoneticPr fontId="37"/>
  </si>
  <si>
    <t>女性</t>
    <rPh sb="0" eb="2">
      <t>ジョセイ</t>
    </rPh>
    <phoneticPr fontId="37"/>
  </si>
  <si>
    <t>総　数</t>
    <rPh sb="0" eb="1">
      <t>フサ</t>
    </rPh>
    <rPh sb="2" eb="3">
      <t>カズ</t>
    </rPh>
    <phoneticPr fontId="43"/>
  </si>
  <si>
    <t>北海道</t>
    <rPh sb="0" eb="3">
      <t>ホッカイドウ</t>
    </rPh>
    <phoneticPr fontId="43"/>
  </si>
  <si>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</si>
  <si>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</si>
  <si>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</si>
  <si>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</si>
  <si>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</si>
  <si>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</si>
  <si>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</si>
  <si>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</si>
  <si>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</si>
  <si>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</si>
  <si>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</si>
  <si>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</si>
  <si>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</si>
  <si>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</si>
  <si>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</si>
  <si>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</si>
  <si>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</si>
  <si>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</si>
  <si>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</si>
  <si>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</si>
  <si>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</si>
  <si>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</si>
  <si>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</si>
  <si>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</si>
  <si>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</si>
  <si>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</si>
  <si>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</si>
  <si>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</si>
  <si>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</si>
  <si>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</si>
  <si>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</si>
  <si>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</si>
  <si>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</si>
  <si>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</si>
  <si>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</si>
  <si>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</si>
  <si>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</si>
  <si>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</si>
  <si>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rPh sb="0" eb="3">
      <t>フクオカケン</t>
    </rPh>
    <phoneticPr fontId="43"/>
  </si>
  <si>
    <t>佐賀県</t>
    <rPh sb="0" eb="3">
      <t>サガケン</t>
    </rPh>
    <phoneticPr fontId="43"/>
  </si>
  <si>
    <t>長崎県</t>
    <rPh sb="0" eb="3">
      <t>ナガサキケン</t>
    </rPh>
    <phoneticPr fontId="43"/>
  </si>
  <si>
    <t>熊本県</t>
    <rPh sb="0" eb="3">
      <t>クマモトケン</t>
    </rPh>
    <phoneticPr fontId="43"/>
  </si>
  <si>
    <t>大分県</t>
    <rPh sb="0" eb="3">
      <t>オオイタケン</t>
    </rPh>
    <phoneticPr fontId="43"/>
  </si>
  <si>
    <t>宮崎県</t>
    <rPh sb="0" eb="3">
      <t>ミヤザキケン</t>
    </rPh>
    <phoneticPr fontId="43"/>
  </si>
  <si>
    <t>沖縄県</t>
    <rPh sb="0" eb="3">
      <t>オキナワケン</t>
    </rPh>
    <phoneticPr fontId="43"/>
  </si>
  <si>
    <t>国外・不明</t>
    <rPh sb="0" eb="2">
      <t>コクガイ</t>
    </rPh>
    <rPh sb="3" eb="5">
      <t>フメイ</t>
    </rPh>
    <phoneticPr fontId="43"/>
  </si>
  <si>
    <t>１－１０　地 域 別 転 入 ・ 転 出 者 数 （ 転 入 ）</t>
    <rPh sb="5" eb="6">
      <t>チ</t>
    </rPh>
    <rPh sb="7" eb="8">
      <t>イキ</t>
    </rPh>
    <rPh sb="9" eb="10">
      <t>ベツ</t>
    </rPh>
    <rPh sb="11" eb="12">
      <t>テン</t>
    </rPh>
    <rPh sb="13" eb="14">
      <t>イリ</t>
    </rPh>
    <rPh sb="17" eb="18">
      <t>テン</t>
    </rPh>
    <rPh sb="19" eb="20">
      <t>デ</t>
    </rPh>
    <rPh sb="21" eb="22">
      <t>シャ</t>
    </rPh>
    <rPh sb="23" eb="24">
      <t>スウ</t>
    </rPh>
    <rPh sb="27" eb="28">
      <t>テン</t>
    </rPh>
    <rPh sb="29" eb="30">
      <t>イリ</t>
    </rPh>
    <phoneticPr fontId="37"/>
  </si>
  <si>
    <t>地域</t>
    <rPh sb="0" eb="2">
      <t>チイキ</t>
    </rPh>
    <phoneticPr fontId="37"/>
  </si>
  <si>
    <t>令和２年</t>
    <rPh sb="0" eb="2">
      <t>レイワ</t>
    </rPh>
    <rPh sb="3" eb="4">
      <t>ネン</t>
    </rPh>
    <phoneticPr fontId="37"/>
  </si>
  <si>
    <t>令和３年</t>
    <rPh sb="0" eb="2">
      <t>レイワ</t>
    </rPh>
    <rPh sb="3" eb="4">
      <t>ネン</t>
    </rPh>
    <phoneticPr fontId="37"/>
  </si>
  <si>
    <t>北海道</t>
    <rPh sb="0" eb="3">
      <t>ホッカイドウ</t>
    </rPh>
    <phoneticPr fontId="37"/>
  </si>
  <si>
    <t>東　北</t>
    <rPh sb="0" eb="1">
      <t>ヒガシ</t>
    </rPh>
    <rPh sb="2" eb="3">
      <t>キタ</t>
    </rPh>
    <phoneticPr fontId="37"/>
  </si>
  <si>
    <t>関　東</t>
    <rPh sb="0" eb="1">
      <t>セキ</t>
    </rPh>
    <rPh sb="2" eb="3">
      <t>ヒガシ</t>
    </rPh>
    <phoneticPr fontId="37"/>
  </si>
  <si>
    <t>中　部</t>
    <rPh sb="0" eb="1">
      <t>ナカ</t>
    </rPh>
    <rPh sb="2" eb="3">
      <t>ブ</t>
    </rPh>
    <phoneticPr fontId="37"/>
  </si>
  <si>
    <t>近　畿</t>
    <rPh sb="0" eb="1">
      <t>コン</t>
    </rPh>
    <rPh sb="2" eb="3">
      <t>キ</t>
    </rPh>
    <phoneticPr fontId="37"/>
  </si>
  <si>
    <t>中　国</t>
    <rPh sb="0" eb="1">
      <t>ナカ</t>
    </rPh>
    <rPh sb="2" eb="3">
      <t>コク</t>
    </rPh>
    <phoneticPr fontId="37"/>
  </si>
  <si>
    <t>四　国</t>
    <rPh sb="0" eb="1">
      <t>ヨン</t>
    </rPh>
    <rPh sb="2" eb="3">
      <t>コク</t>
    </rPh>
    <phoneticPr fontId="37"/>
  </si>
  <si>
    <t>九州・沖縄</t>
    <rPh sb="0" eb="2">
      <t>キュウシュウ</t>
    </rPh>
    <rPh sb="3" eb="5">
      <t>オキナワ</t>
    </rPh>
    <phoneticPr fontId="37"/>
  </si>
  <si>
    <t>　福岡県</t>
    <rPh sb="1" eb="4">
      <t>フクオカケン</t>
    </rPh>
    <phoneticPr fontId="37"/>
  </si>
  <si>
    <t>　佐賀県</t>
    <rPh sb="1" eb="4">
      <t>サガケン</t>
    </rPh>
    <phoneticPr fontId="37"/>
  </si>
  <si>
    <t>　長崎県</t>
    <rPh sb="1" eb="4">
      <t>ナガサキケン</t>
    </rPh>
    <phoneticPr fontId="37"/>
  </si>
  <si>
    <t>　熊本県</t>
    <rPh sb="1" eb="4">
      <t>クマモトケン</t>
    </rPh>
    <phoneticPr fontId="37"/>
  </si>
  <si>
    <t>　大分県</t>
    <rPh sb="1" eb="4">
      <t>オオイタケン</t>
    </rPh>
    <phoneticPr fontId="37"/>
  </si>
  <si>
    <t>　宮崎県</t>
    <rPh sb="1" eb="4">
      <t>ミヤザキケン</t>
    </rPh>
    <phoneticPr fontId="37"/>
  </si>
  <si>
    <t>　沖縄県</t>
    <rPh sb="1" eb="4">
      <t>オキナワケン</t>
    </rPh>
    <phoneticPr fontId="37"/>
  </si>
  <si>
    <t>国外・不明</t>
    <rPh sb="0" eb="2">
      <t>コクガイ</t>
    </rPh>
    <rPh sb="3" eb="5">
      <t>フメイ</t>
    </rPh>
    <phoneticPr fontId="37"/>
  </si>
  <si>
    <t>（注）　年については前年10月～その年の９月までの合計です。</t>
    <rPh sb="1" eb="2">
      <t>チュウ</t>
    </rPh>
    <rPh sb="4" eb="5">
      <t>ネン</t>
    </rPh>
    <rPh sb="10" eb="12">
      <t>ゼンネン</t>
    </rPh>
    <rPh sb="14" eb="15">
      <t>ガツ</t>
    </rPh>
    <rPh sb="18" eb="19">
      <t>トシ</t>
    </rPh>
    <rPh sb="21" eb="22">
      <t>ガツ</t>
    </rPh>
    <rPh sb="25" eb="27">
      <t>ゴウケイ</t>
    </rPh>
    <phoneticPr fontId="37"/>
  </si>
  <si>
    <t>１－１０　地 域 別 転 入 ・ 転 出 者 数 （ 転 出 ）</t>
    <rPh sb="5" eb="6">
      <t>チ</t>
    </rPh>
    <rPh sb="7" eb="8">
      <t>イキ</t>
    </rPh>
    <rPh sb="9" eb="10">
      <t>ベツ</t>
    </rPh>
    <rPh sb="11" eb="12">
      <t>テン</t>
    </rPh>
    <rPh sb="13" eb="14">
      <t>イリ</t>
    </rPh>
    <rPh sb="17" eb="18">
      <t>テン</t>
    </rPh>
    <rPh sb="19" eb="20">
      <t>デ</t>
    </rPh>
    <rPh sb="21" eb="22">
      <t>シャ</t>
    </rPh>
    <rPh sb="23" eb="24">
      <t>スウ</t>
    </rPh>
    <rPh sb="27" eb="28">
      <t>テン</t>
    </rPh>
    <rPh sb="29" eb="30">
      <t>デ</t>
    </rPh>
    <phoneticPr fontId="37"/>
  </si>
  <si>
    <t>地域</t>
    <rPh sb="0" eb="2">
      <t>チイキ</t>
    </rPh>
    <phoneticPr fontId="4"/>
  </si>
  <si>
    <t>１－１１　労働力調査結果（モデル推計値）</t>
    <rPh sb="5" eb="8">
      <t>ロウドウリョク</t>
    </rPh>
    <rPh sb="8" eb="10">
      <t>チョウサ</t>
    </rPh>
    <rPh sb="10" eb="12">
      <t>ケッカ</t>
    </rPh>
    <phoneticPr fontId="37"/>
  </si>
  <si>
    <t>(単位:千人,％)</t>
    <rPh sb="4" eb="5">
      <t>セン</t>
    </rPh>
    <phoneticPr fontId="37"/>
  </si>
  <si>
    <t>15　歳
以　上
人　口</t>
    <rPh sb="3" eb="4">
      <t>トシ</t>
    </rPh>
    <rPh sb="5" eb="6">
      <t>イ</t>
    </rPh>
    <rPh sb="7" eb="8">
      <t>ウエ</t>
    </rPh>
    <rPh sb="9" eb="10">
      <t>ヒト</t>
    </rPh>
    <rPh sb="11" eb="12">
      <t>クチ</t>
    </rPh>
    <phoneticPr fontId="37"/>
  </si>
  <si>
    <t>完　全
失業率</t>
    <rPh sb="0" eb="1">
      <t>カン</t>
    </rPh>
    <rPh sb="2" eb="3">
      <t>ゼン</t>
    </rPh>
    <rPh sb="4" eb="6">
      <t>シツギョウ</t>
    </rPh>
    <rPh sb="6" eb="7">
      <t>リツ</t>
    </rPh>
    <phoneticPr fontId="37"/>
  </si>
  <si>
    <t>労働力
人　口</t>
  </si>
  <si>
    <t>非労働
力人口</t>
  </si>
  <si>
    <t>完　全
失業者</t>
  </si>
  <si>
    <t>平均</t>
    <rPh sb="0" eb="2">
      <t>ヘイキン</t>
    </rPh>
    <phoneticPr fontId="37"/>
  </si>
  <si>
    <t>平成15年</t>
    <rPh sb="0" eb="2">
      <t>ヘイセイ</t>
    </rPh>
    <rPh sb="4" eb="5">
      <t>ネン</t>
    </rPh>
    <phoneticPr fontId="37"/>
  </si>
  <si>
    <t>平成16年</t>
    <rPh sb="0" eb="2">
      <t>ヘイセイ</t>
    </rPh>
    <rPh sb="4" eb="5">
      <t>ネン</t>
    </rPh>
    <phoneticPr fontId="37"/>
  </si>
  <si>
    <t>平成17年</t>
    <rPh sb="0" eb="2">
      <t>ヘイセイ</t>
    </rPh>
    <rPh sb="4" eb="5">
      <t>ネン</t>
    </rPh>
    <phoneticPr fontId="37"/>
  </si>
  <si>
    <t>平成18年</t>
    <rPh sb="0" eb="2">
      <t>ヘイセイ</t>
    </rPh>
    <rPh sb="4" eb="5">
      <t>ネン</t>
    </rPh>
    <phoneticPr fontId="37"/>
  </si>
  <si>
    <t>平成19年</t>
    <rPh sb="0" eb="2">
      <t>ヘイセイ</t>
    </rPh>
    <rPh sb="4" eb="5">
      <t>ネン</t>
    </rPh>
    <phoneticPr fontId="37"/>
  </si>
  <si>
    <t>平成20年</t>
    <rPh sb="0" eb="2">
      <t>ヘイセイ</t>
    </rPh>
    <rPh sb="4" eb="5">
      <t>ネン</t>
    </rPh>
    <phoneticPr fontId="37"/>
  </si>
  <si>
    <t>平成21年</t>
    <rPh sb="0" eb="2">
      <t>ヘイセイ</t>
    </rPh>
    <rPh sb="4" eb="5">
      <t>ネン</t>
    </rPh>
    <phoneticPr fontId="37"/>
  </si>
  <si>
    <t>平成22年</t>
    <rPh sb="0" eb="2">
      <t>ヘイセイ</t>
    </rPh>
    <rPh sb="4" eb="5">
      <t>ネン</t>
    </rPh>
    <phoneticPr fontId="37"/>
  </si>
  <si>
    <t>平成23年</t>
    <rPh sb="0" eb="2">
      <t>ヘイセイ</t>
    </rPh>
    <rPh sb="4" eb="5">
      <t>ネン</t>
    </rPh>
    <phoneticPr fontId="37"/>
  </si>
  <si>
    <t>平成24年</t>
    <rPh sb="0" eb="2">
      <t>ヘイセイ</t>
    </rPh>
    <rPh sb="4" eb="5">
      <t>ネン</t>
    </rPh>
    <phoneticPr fontId="37"/>
  </si>
  <si>
    <t>平成25年</t>
    <rPh sb="0" eb="2">
      <t>ヘイセイ</t>
    </rPh>
    <rPh sb="4" eb="5">
      <t>ネン</t>
    </rPh>
    <phoneticPr fontId="37"/>
  </si>
  <si>
    <t>平成26年</t>
    <rPh sb="0" eb="2">
      <t>ヘイセイ</t>
    </rPh>
    <rPh sb="4" eb="5">
      <t>ネン</t>
    </rPh>
    <phoneticPr fontId="37"/>
  </si>
  <si>
    <t>平成27年</t>
    <rPh sb="0" eb="2">
      <t>ヘイセイ</t>
    </rPh>
    <rPh sb="4" eb="5">
      <t>ネン</t>
    </rPh>
    <phoneticPr fontId="37"/>
  </si>
  <si>
    <t>平成28年</t>
    <rPh sb="0" eb="2">
      <t>ヘイセイ</t>
    </rPh>
    <rPh sb="4" eb="5">
      <t>ネン</t>
    </rPh>
    <phoneticPr fontId="37"/>
  </si>
  <si>
    <t>平成29年</t>
    <rPh sb="0" eb="2">
      <t>ヘイセイ</t>
    </rPh>
    <rPh sb="4" eb="5">
      <t>ネン</t>
    </rPh>
    <phoneticPr fontId="37"/>
  </si>
  <si>
    <t>平成30年</t>
    <rPh sb="0" eb="2">
      <t>ヘイセイ</t>
    </rPh>
    <rPh sb="4" eb="5">
      <t>ネン</t>
    </rPh>
    <phoneticPr fontId="37"/>
  </si>
  <si>
    <t>令和元年</t>
    <rPh sb="0" eb="2">
      <t>レイワ</t>
    </rPh>
    <rPh sb="2" eb="4">
      <t>ガンネン</t>
    </rPh>
    <phoneticPr fontId="37"/>
  </si>
  <si>
    <t>第１四半期</t>
  </si>
  <si>
    <t>第２四半期</t>
    <rPh sb="0" eb="1">
      <t>ダイ</t>
    </rPh>
    <rPh sb="2" eb="5">
      <t>シハンキ</t>
    </rPh>
    <phoneticPr fontId="37"/>
  </si>
  <si>
    <t>第３四半期</t>
    <rPh sb="0" eb="1">
      <t>ダイ</t>
    </rPh>
    <rPh sb="2" eb="5">
      <t>シハンキ</t>
    </rPh>
    <phoneticPr fontId="37"/>
  </si>
  <si>
    <t>第４四半期</t>
  </si>
  <si>
    <t>令和４年</t>
    <rPh sb="0" eb="2">
      <t>レイワ</t>
    </rPh>
    <rPh sb="3" eb="4">
      <t>ネン</t>
    </rPh>
    <phoneticPr fontId="37"/>
  </si>
  <si>
    <t>（注）１.数値は，労働力調査の結果を都道府県別に時系列回帰モデルによって推計しています。</t>
    <rPh sb="1" eb="2">
      <t>チュウ</t>
    </rPh>
    <rPh sb="5" eb="7">
      <t>スウチ</t>
    </rPh>
    <rPh sb="9" eb="12">
      <t>ロウドウリョク</t>
    </rPh>
    <rPh sb="12" eb="14">
      <t>チョウサ</t>
    </rPh>
    <rPh sb="15" eb="17">
      <t>ケッカ</t>
    </rPh>
    <rPh sb="18" eb="22">
      <t>トドウフケン</t>
    </rPh>
    <rPh sb="22" eb="23">
      <t>ベツ</t>
    </rPh>
    <rPh sb="24" eb="27">
      <t>ジケイレツ</t>
    </rPh>
    <rPh sb="27" eb="29">
      <t>カイキ</t>
    </rPh>
    <rPh sb="36" eb="38">
      <t>スイケイ</t>
    </rPh>
    <phoneticPr fontId="37"/>
  </si>
  <si>
    <t>　　　２.全国結果に比べ標本誤差が大きいので，結果の利用に当たっては注意を要します。</t>
    <rPh sb="5" eb="7">
      <t>ゼンコク</t>
    </rPh>
    <rPh sb="7" eb="9">
      <t>ケッカ</t>
    </rPh>
    <rPh sb="10" eb="11">
      <t>クラ</t>
    </rPh>
    <rPh sb="12" eb="14">
      <t>ヒョウホン</t>
    </rPh>
    <rPh sb="14" eb="16">
      <t>ゴサ</t>
    </rPh>
    <rPh sb="17" eb="18">
      <t>オオ</t>
    </rPh>
    <rPh sb="23" eb="25">
      <t>ケッカ</t>
    </rPh>
    <rPh sb="26" eb="28">
      <t>リヨウ</t>
    </rPh>
    <rPh sb="29" eb="30">
      <t>ア</t>
    </rPh>
    <rPh sb="34" eb="36">
      <t>チュウイ</t>
    </rPh>
    <rPh sb="37" eb="38">
      <t>ヨウ</t>
    </rPh>
    <phoneticPr fontId="37"/>
  </si>
  <si>
    <r>
      <t xml:space="preserve">一世帯当たり家計消費支出
</t>
    </r>
    <r>
      <rPr>
        <sz val="10"/>
        <rFont val="ＭＳ ゴシック"/>
        <family val="3"/>
        <charset val="128"/>
      </rPr>
      <t>(鹿児島市)</t>
    </r>
    <rPh sb="0" eb="1">
      <t>イチ</t>
    </rPh>
    <rPh sb="1" eb="3">
      <t>セタイ</t>
    </rPh>
    <rPh sb="3" eb="4">
      <t>ア</t>
    </rPh>
    <rPh sb="6" eb="8">
      <t>カケイ</t>
    </rPh>
    <rPh sb="8" eb="10">
      <t>ショウヒ</t>
    </rPh>
    <rPh sb="10" eb="12">
      <t>シシュツ</t>
    </rPh>
    <rPh sb="14" eb="18">
      <t>カゴシマシ</t>
    </rPh>
    <phoneticPr fontId="3"/>
  </si>
  <si>
    <t>鹿 児 島 ・ 九 州 ・ 全 国 の 生 産 指 数</t>
  </si>
  <si>
    <t>指  数</t>
  </si>
  <si>
    <t>前月(期)比</t>
  </si>
  <si>
    <t>前 年 比</t>
  </si>
  <si>
    <t>X</t>
    <phoneticPr fontId="3"/>
  </si>
  <si>
    <t xml:space="preserve">       10</t>
  </si>
  <si>
    <t xml:space="preserve">   ４. １</t>
  </si>
  <si>
    <t>雇用保険初回受給者数(人）</t>
    <phoneticPr fontId="69"/>
  </si>
  <si>
    <t>本 県 ＊</t>
    <phoneticPr fontId="69"/>
  </si>
  <si>
    <t>有効求職</t>
    <phoneticPr fontId="69"/>
  </si>
  <si>
    <t>（人）</t>
    <phoneticPr fontId="69"/>
  </si>
  <si>
    <t>者数(人)</t>
    <phoneticPr fontId="69"/>
  </si>
  <si>
    <t>合計</t>
    <phoneticPr fontId="70"/>
  </si>
  <si>
    <t>/12</t>
    <phoneticPr fontId="70"/>
  </si>
  <si>
    <t>/4</t>
    <phoneticPr fontId="70"/>
  </si>
  <si>
    <t>平成3年の合計</t>
    <rPh sb="0" eb="2">
      <t>ヘイセイ</t>
    </rPh>
    <rPh sb="3" eb="4">
      <t>ネン</t>
    </rPh>
    <rPh sb="5" eb="7">
      <t>ゴウケイ</t>
    </rPh>
    <phoneticPr fontId="3"/>
  </si>
  <si>
    <t>平均1/12</t>
    <phoneticPr fontId="70"/>
  </si>
  <si>
    <t>①一番下に一行挿入</t>
  </si>
  <si>
    <t>②前年同月比と前月比をドラッグしてコピー。余計なところは削除。</t>
  </si>
  <si>
    <t>③翌月分の行を作成。</t>
  </si>
  <si>
    <t>　※式が入ってる場合は，</t>
  </si>
  <si>
    <t>　ドラッグしてコピー</t>
  </si>
  <si>
    <t>④一番古い月を消す。</t>
  </si>
  <si>
    <t>⑤「Ｆ２」で式を確認。</t>
  </si>
  <si>
    <t>　※前月比等が100.0にな</t>
  </si>
  <si>
    <t>　れば，まあ大丈夫(^^;)</t>
  </si>
  <si>
    <t>・前月が「０」だと，前月比は「０．０」で。</t>
  </si>
  <si>
    <t>（例）</t>
    <rPh sb="1" eb="2">
      <t>レイ</t>
    </rPh>
    <phoneticPr fontId="4"/>
  </si>
  <si>
    <t>前月</t>
    <rPh sb="0" eb="2">
      <t>ゼンゲツ</t>
    </rPh>
    <phoneticPr fontId="4"/>
  </si>
  <si>
    <t>当月</t>
    <rPh sb="0" eb="2">
      <t>トウゲツ</t>
    </rPh>
    <phoneticPr fontId="4"/>
  </si>
  <si>
    <t>前月比</t>
    <rPh sb="0" eb="3">
      <t>ゼンゲツヒ</t>
    </rPh>
    <phoneticPr fontId="4"/>
  </si>
  <si>
    <t>←＋100　　　ー　　　!?</t>
  </si>
  <si>
    <t>皆増</t>
    <rPh sb="0" eb="1">
      <t>ミナ</t>
    </rPh>
    <rPh sb="1" eb="2">
      <t>ゾウ</t>
    </rPh>
    <phoneticPr fontId="4"/>
  </si>
  <si>
    <t>皆減</t>
    <rPh sb="0" eb="1">
      <t>ミナ</t>
    </rPh>
    <rPh sb="1" eb="2">
      <t>ゲン</t>
    </rPh>
    <phoneticPr fontId="4"/>
  </si>
  <si>
    <t xml:space="preserve">  ４.  １</t>
  </si>
  <si>
    <t xml:space="preserve">    ２</t>
  </si>
  <si>
    <t xml:space="preserve">    10</t>
  </si>
  <si>
    <t xml:space="preserve">  ４． １</t>
  </si>
  <si>
    <t xml:space="preserve">  　　  　４</t>
  </si>
  <si>
    <t>　　    　４</t>
  </si>
  <si>
    <t xml:space="preserve">  　　　 　４</t>
  </si>
  <si>
    <t xml:space="preserve">  　　   　４</t>
  </si>
  <si>
    <t>　　　６</t>
  </si>
  <si>
    <t xml:space="preserve">３ </t>
  </si>
  <si>
    <t xml:space="preserve">４ </t>
  </si>
  <si>
    <t xml:space="preserve">５ </t>
  </si>
  <si>
    <t xml:space="preserve">６ </t>
  </si>
  <si>
    <t xml:space="preserve">７ </t>
  </si>
  <si>
    <t xml:space="preserve">８ </t>
  </si>
  <si>
    <t xml:space="preserve">９ </t>
  </si>
  <si>
    <t xml:space="preserve">10 </t>
  </si>
  <si>
    <t xml:space="preserve">11 </t>
  </si>
  <si>
    <t xml:space="preserve">12 </t>
  </si>
  <si>
    <t xml:space="preserve">   10</t>
  </si>
  <si>
    <t xml:space="preserve"> ４ </t>
  </si>
  <si>
    <t xml:space="preserve"> ５ </t>
  </si>
  <si>
    <t xml:space="preserve"> ６ </t>
  </si>
  <si>
    <t xml:space="preserve"> ７ </t>
  </si>
  <si>
    <t xml:space="preserve"> ８ </t>
  </si>
  <si>
    <t xml:space="preserve"> ９ </t>
  </si>
  <si>
    <t xml:space="preserve"> 11 </t>
  </si>
  <si>
    <t xml:space="preserve"> 12 </t>
  </si>
  <si>
    <t>　　　 ２</t>
  </si>
  <si>
    <t>九州　計</t>
    <rPh sb="0" eb="2">
      <t>キュウシュウ</t>
    </rPh>
    <rPh sb="3" eb="4">
      <t>ケイ</t>
    </rPh>
    <phoneticPr fontId="3"/>
  </si>
  <si>
    <t xml:space="preserve">  2020年平均＝100,%</t>
    <phoneticPr fontId="3"/>
  </si>
  <si>
    <t>　　</t>
    <phoneticPr fontId="4"/>
  </si>
  <si>
    <t>　２</t>
  </si>
  <si>
    <t xml:space="preserve">  　 10</t>
  </si>
  <si>
    <t xml:space="preserve">  　 ２</t>
  </si>
  <si>
    <t xml:space="preserve">   　２</t>
  </si>
  <si>
    <t xml:space="preserve">   　10</t>
  </si>
  <si>
    <t>　     ２</t>
  </si>
  <si>
    <t>福岡県</t>
    <rPh sb="0" eb="3">
      <t>フクオカケン</t>
    </rPh>
    <phoneticPr fontId="3"/>
  </si>
  <si>
    <t>佐賀県</t>
    <rPh sb="0" eb="3">
      <t>サガケン</t>
    </rPh>
    <phoneticPr fontId="3"/>
  </si>
  <si>
    <t>長崎県</t>
    <rPh sb="0" eb="3">
      <t>ナガサキケン</t>
    </rPh>
    <phoneticPr fontId="3"/>
  </si>
  <si>
    <t>熊本県</t>
    <rPh sb="0" eb="3">
      <t>クマモトケン</t>
    </rPh>
    <phoneticPr fontId="3"/>
  </si>
  <si>
    <t>大分県</t>
    <rPh sb="0" eb="3">
      <t>オオイタケン</t>
    </rPh>
    <phoneticPr fontId="3"/>
  </si>
  <si>
    <t>宮崎県</t>
    <rPh sb="0" eb="3">
      <t>ミヤザキケン</t>
    </rPh>
    <phoneticPr fontId="3"/>
  </si>
  <si>
    <t>②</t>
    <phoneticPr fontId="3"/>
  </si>
  <si>
    <t>③</t>
    <phoneticPr fontId="3"/>
  </si>
  <si>
    <t xml:space="preserve"> 　　10</t>
  </si>
  <si>
    <t xml:space="preserve"> 　　２</t>
  </si>
  <si>
    <t xml:space="preserve">     10</t>
  </si>
  <si>
    <t>　　 10</t>
  </si>
  <si>
    <t>②</t>
    <phoneticPr fontId="3"/>
  </si>
  <si>
    <t>③</t>
    <phoneticPr fontId="3"/>
  </si>
  <si>
    <t>④</t>
    <phoneticPr fontId="3"/>
  </si>
  <si>
    <t>⑤</t>
    <phoneticPr fontId="3"/>
  </si>
  <si>
    <t>⑥</t>
    <phoneticPr fontId="3"/>
  </si>
  <si>
    <t>⑦</t>
    <phoneticPr fontId="3"/>
  </si>
  <si>
    <t>⑧</t>
    <phoneticPr fontId="3"/>
  </si>
  <si>
    <t>⑨</t>
    <phoneticPr fontId="3"/>
  </si>
  <si>
    <t>　　　 10</t>
  </si>
  <si>
    <t>　単位：予定額百万円，面積百㎡</t>
    <phoneticPr fontId="3"/>
  </si>
  <si>
    <t>　単位：百㎡</t>
    <phoneticPr fontId="3"/>
  </si>
  <si>
    <t>⑩</t>
    <phoneticPr fontId="3"/>
  </si>
  <si>
    <t>⑪</t>
    <phoneticPr fontId="3"/>
  </si>
  <si>
    <t>⑫</t>
    <phoneticPr fontId="3"/>
  </si>
  <si>
    <t>⑬</t>
    <phoneticPr fontId="3"/>
  </si>
  <si>
    <t>⑭</t>
    <phoneticPr fontId="3"/>
  </si>
  <si>
    <t>⑮</t>
    <phoneticPr fontId="3"/>
  </si>
  <si>
    <t>月次計算処理</t>
    <rPh sb="0" eb="2">
      <t>ゲツジ</t>
    </rPh>
    <rPh sb="2" eb="4">
      <t>ケイサン</t>
    </rPh>
    <rPh sb="4" eb="6">
      <t>ショリ</t>
    </rPh>
    <phoneticPr fontId="3"/>
  </si>
  <si>
    <t>鹿児島</t>
    <rPh sb="0" eb="3">
      <t>カゴシマ</t>
    </rPh>
    <phoneticPr fontId="3"/>
  </si>
  <si>
    <t>手形交換</t>
    <rPh sb="0" eb="2">
      <t>テガタ</t>
    </rPh>
    <rPh sb="2" eb="4">
      <t>コウカン</t>
    </rPh>
    <phoneticPr fontId="3"/>
  </si>
  <si>
    <t>不渡手形</t>
    <rPh sb="0" eb="2">
      <t>フワタ</t>
    </rPh>
    <rPh sb="2" eb="4">
      <t>テガタ</t>
    </rPh>
    <phoneticPr fontId="3"/>
  </si>
  <si>
    <t>(百万円)</t>
    <rPh sb="1" eb="4">
      <t>ヒャクマンエン</t>
    </rPh>
    <phoneticPr fontId="3"/>
  </si>
  <si>
    <t>(千円)</t>
    <rPh sb="1" eb="3">
      <t>センエン</t>
    </rPh>
    <phoneticPr fontId="3"/>
  </si>
  <si>
    <t>全国</t>
    <rPh sb="0" eb="2">
      <t>ゼンコク</t>
    </rPh>
    <phoneticPr fontId="3"/>
  </si>
  <si>
    <t>九州</t>
    <rPh sb="0" eb="2">
      <t>キュウシュウ</t>
    </rPh>
    <phoneticPr fontId="3"/>
  </si>
  <si>
    <t>③</t>
    <phoneticPr fontId="3"/>
  </si>
  <si>
    <t>建設業</t>
    <rPh sb="0" eb="3">
      <t>ケンセツギョウ</t>
    </rPh>
    <phoneticPr fontId="4"/>
  </si>
  <si>
    <t>②</t>
    <phoneticPr fontId="3"/>
  </si>
  <si>
    <t>④</t>
    <phoneticPr fontId="3"/>
  </si>
  <si>
    <t>⑤</t>
    <phoneticPr fontId="3"/>
  </si>
  <si>
    <t>⑥</t>
    <phoneticPr fontId="3"/>
  </si>
  <si>
    <t>サービス業</t>
    <rPh sb="4" eb="5">
      <t>ギョウ</t>
    </rPh>
    <phoneticPr fontId="3"/>
  </si>
  <si>
    <t>⑦</t>
    <phoneticPr fontId="3"/>
  </si>
  <si>
    <t>⑧</t>
    <phoneticPr fontId="3"/>
  </si>
  <si>
    <t>①</t>
    <phoneticPr fontId="3"/>
  </si>
  <si>
    <t>合計</t>
    <rPh sb="0" eb="2">
      <t>ゴウケイ</t>
    </rPh>
    <phoneticPr fontId="3"/>
  </si>
  <si>
    <t>千円</t>
    <phoneticPr fontId="3"/>
  </si>
  <si>
    <t>⑨</t>
    <phoneticPr fontId="3"/>
  </si>
  <si>
    <t>⑩</t>
    <phoneticPr fontId="3"/>
  </si>
  <si>
    <t>百万円</t>
    <rPh sb="0" eb="1">
      <t>ヒャク</t>
    </rPh>
    <rPh sb="1" eb="3">
      <t>マンエン</t>
    </rPh>
    <phoneticPr fontId="4"/>
  </si>
  <si>
    <t>→千万円</t>
    <phoneticPr fontId="3"/>
  </si>
  <si>
    <t>月次計算処理</t>
  </si>
  <si>
    <t>手形交換</t>
  </si>
  <si>
    <t>(百万円)</t>
  </si>
  <si>
    <t>(千円)</t>
  </si>
  <si>
    <t>全国計</t>
  </si>
  <si>
    <t>全国</t>
  </si>
  <si>
    <t>(億円)</t>
    <rPh sb="1" eb="2">
      <t>オク</t>
    </rPh>
    <phoneticPr fontId="3"/>
  </si>
  <si>
    <t>－</t>
    <phoneticPr fontId="3"/>
  </si>
  <si>
    <t>②</t>
    <phoneticPr fontId="3"/>
  </si>
  <si>
    <t>③</t>
    <phoneticPr fontId="3"/>
  </si>
  <si>
    <t>④</t>
    <phoneticPr fontId="3"/>
  </si>
  <si>
    <t>⑤</t>
    <phoneticPr fontId="3"/>
  </si>
  <si>
    <t>⑥</t>
    <phoneticPr fontId="3"/>
  </si>
  <si>
    <t>⑦</t>
    <phoneticPr fontId="3"/>
  </si>
  <si>
    <t>⑧</t>
    <phoneticPr fontId="3"/>
  </si>
  <si>
    <t>⑨</t>
    <phoneticPr fontId="3"/>
  </si>
  <si>
    <t>総量</t>
    <rPh sb="0" eb="2">
      <t>ソウリョウ</t>
    </rPh>
    <phoneticPr fontId="3"/>
  </si>
  <si>
    <t>集計値</t>
    <rPh sb="0" eb="2">
      <t>シュウケイ</t>
    </rPh>
    <rPh sb="2" eb="3">
      <t>チ</t>
    </rPh>
    <phoneticPr fontId="3"/>
  </si>
  <si>
    <t>単位：百㎡</t>
    <phoneticPr fontId="3"/>
  </si>
  <si>
    <t>単位：㎡</t>
    <phoneticPr fontId="3"/>
  </si>
  <si>
    <t>↓</t>
    <phoneticPr fontId="3"/>
  </si>
  <si>
    <t>単位：</t>
  </si>
  <si>
    <t>集計値</t>
    <rPh sb="0" eb="3">
      <t>シュウケイチ</t>
    </rPh>
    <phoneticPr fontId="3"/>
  </si>
  <si>
    <t>単位:百万円</t>
    <phoneticPr fontId="3"/>
  </si>
  <si>
    <t>単位：</t>
    <phoneticPr fontId="3"/>
  </si>
  <si>
    <t>(百万円)</t>
    <phoneticPr fontId="3"/>
  </si>
  <si>
    <t>集計値</t>
    <rPh sb="0" eb="2">
      <t>シュウケイ</t>
    </rPh>
    <rPh sb="2" eb="3">
      <t>アタイ</t>
    </rPh>
    <phoneticPr fontId="3"/>
  </si>
  <si>
    <t>単位:1KL</t>
    <rPh sb="0" eb="2">
      <t>タンイ</t>
    </rPh>
    <phoneticPr fontId="3"/>
  </si>
  <si>
    <t>集計値</t>
    <rPh sb="0" eb="3">
      <t>シュウケイチ</t>
    </rPh>
    <phoneticPr fontId="3"/>
  </si>
  <si>
    <t>（九州）</t>
    <phoneticPr fontId="3"/>
  </si>
  <si>
    <t>1-5へ転記</t>
  </si>
  <si>
    <t>特別</t>
    <rPh sb="0" eb="2">
      <t>トクベツ</t>
    </rPh>
    <phoneticPr fontId="3"/>
  </si>
  <si>
    <t>高圧</t>
    <rPh sb="0" eb="2">
      <t>コウアツ</t>
    </rPh>
    <phoneticPr fontId="3"/>
  </si>
  <si>
    <t>低圧</t>
    <rPh sb="0" eb="2">
      <t>テイアツ</t>
    </rPh>
    <phoneticPr fontId="3"/>
  </si>
  <si>
    <t>単位:</t>
    <rPh sb="0" eb="2">
      <t>タンイ</t>
    </rPh>
    <phoneticPr fontId="3"/>
  </si>
  <si>
    <t>3-8に記入</t>
    <rPh sb="4" eb="6">
      <t>キニュウ</t>
    </rPh>
    <phoneticPr fontId="3"/>
  </si>
  <si>
    <t>単位:千KWh</t>
    <rPh sb="0" eb="2">
      <t>タンイ</t>
    </rPh>
    <rPh sb="3" eb="4">
      <t>セン</t>
    </rPh>
    <phoneticPr fontId="3"/>
  </si>
  <si>
    <t>十万KWh</t>
    <rPh sb="0" eb="2">
      <t>ジュウマン</t>
    </rPh>
    <phoneticPr fontId="3"/>
  </si>
  <si>
    <t>百万KWh</t>
    <rPh sb="0" eb="2">
      <t>ヒャクマン</t>
    </rPh>
    <phoneticPr fontId="3"/>
  </si>
  <si>
    <t>千万KWh</t>
    <rPh sb="0" eb="2">
      <t>センマン</t>
    </rPh>
    <phoneticPr fontId="3"/>
  </si>
  <si>
    <t>九州</t>
    <rPh sb="0" eb="2">
      <t>キュウシュウ</t>
    </rPh>
    <phoneticPr fontId="3"/>
  </si>
  <si>
    <t>福岡</t>
    <rPh sb="0" eb="2">
      <t>フクオカ</t>
    </rPh>
    <phoneticPr fontId="3"/>
  </si>
  <si>
    <t>佐賀</t>
    <rPh sb="0" eb="2">
      <t>サガ</t>
    </rPh>
    <phoneticPr fontId="3"/>
  </si>
  <si>
    <t>長崎</t>
    <rPh sb="0" eb="2">
      <t>ナガサキ</t>
    </rPh>
    <phoneticPr fontId="3"/>
  </si>
  <si>
    <t>熊本</t>
    <rPh sb="0" eb="2">
      <t>クマモト</t>
    </rPh>
    <phoneticPr fontId="3"/>
  </si>
  <si>
    <t>大分</t>
    <rPh sb="0" eb="2">
      <t>オオイタ</t>
    </rPh>
    <phoneticPr fontId="3"/>
  </si>
  <si>
    <t>宮崎</t>
    <rPh sb="0" eb="2">
      <t>ミヤザキ</t>
    </rPh>
    <phoneticPr fontId="3"/>
  </si>
  <si>
    <t>鹿児島</t>
    <rPh sb="0" eb="3">
      <t>カゴシマ</t>
    </rPh>
    <phoneticPr fontId="3"/>
  </si>
  <si>
    <t>全国</t>
    <rPh sb="0" eb="2">
      <t>ゼンコク</t>
    </rPh>
    <phoneticPr fontId="3"/>
  </si>
  <si>
    <t>(億円)</t>
    <rPh sb="1" eb="2">
      <t>オク</t>
    </rPh>
    <phoneticPr fontId="3"/>
  </si>
  <si>
    <t>第5表</t>
    <rPh sb="0" eb="1">
      <t>ダイ</t>
    </rPh>
    <rPh sb="2" eb="3">
      <t>ヒョウ</t>
    </rPh>
    <phoneticPr fontId="3"/>
  </si>
  <si>
    <t>⑧</t>
    <phoneticPr fontId="3"/>
  </si>
  <si>
    <t>⑨</t>
    <phoneticPr fontId="3"/>
  </si>
  <si>
    <t>第16表</t>
    <rPh sb="0" eb="1">
      <t>ダイ</t>
    </rPh>
    <rPh sb="3" eb="4">
      <t>ヒョウ</t>
    </rPh>
    <phoneticPr fontId="3"/>
  </si>
  <si>
    <t>戸数</t>
    <rPh sb="0" eb="2">
      <t>コスウ</t>
    </rPh>
    <phoneticPr fontId="3"/>
  </si>
  <si>
    <t>着工住宅</t>
    <rPh sb="0" eb="2">
      <t>チャッコウ</t>
    </rPh>
    <rPh sb="2" eb="4">
      <t>ジュウタク</t>
    </rPh>
    <phoneticPr fontId="3"/>
  </si>
  <si>
    <t>⑬</t>
    <phoneticPr fontId="3"/>
  </si>
  <si>
    <t>⑭</t>
    <phoneticPr fontId="3"/>
  </si>
  <si>
    <t>単位：戸</t>
    <rPh sb="3" eb="4">
      <t>ト</t>
    </rPh>
    <phoneticPr fontId="3"/>
  </si>
  <si>
    <t>単位：戸</t>
    <phoneticPr fontId="3"/>
  </si>
  <si>
    <t>重油計</t>
    <rPh sb="0" eb="2">
      <t>ジュウユ</t>
    </rPh>
    <rPh sb="2" eb="3">
      <t>ケイ</t>
    </rPh>
    <phoneticPr fontId="4"/>
  </si>
  <si>
    <t>1-5へ転記</t>
    <rPh sb="4" eb="6">
      <t>テンキ</t>
    </rPh>
    <phoneticPr fontId="3"/>
  </si>
  <si>
    <t>単位:十KL</t>
    <rPh sb="0" eb="2">
      <t>タンイ</t>
    </rPh>
    <rPh sb="3" eb="4">
      <t>ジュウ</t>
    </rPh>
    <phoneticPr fontId="3"/>
  </si>
  <si>
    <t>単位:千KL</t>
    <rPh sb="0" eb="2">
      <t>タンイ</t>
    </rPh>
    <rPh sb="3" eb="4">
      <t>セン</t>
    </rPh>
    <phoneticPr fontId="3"/>
  </si>
  <si>
    <t>単位:百KL</t>
    <rPh sb="0" eb="2">
      <t>タンイ</t>
    </rPh>
    <rPh sb="3" eb="4">
      <t>ヒャク</t>
    </rPh>
    <phoneticPr fontId="3"/>
  </si>
  <si>
    <t>単位:KL→</t>
    <phoneticPr fontId="3"/>
  </si>
  <si>
    <t>石油製品販売量</t>
    <rPh sb="0" eb="2">
      <t>セキユ</t>
    </rPh>
    <rPh sb="2" eb="4">
      <t>セイヒン</t>
    </rPh>
    <rPh sb="4" eb="6">
      <t>ハンバイ</t>
    </rPh>
    <rPh sb="6" eb="7">
      <t>リョウ</t>
    </rPh>
    <phoneticPr fontId="3"/>
  </si>
  <si>
    <t>前月分を1-4⑩へ転記</t>
    <rPh sb="0" eb="2">
      <t>ゼンゲツ</t>
    </rPh>
    <rPh sb="2" eb="3">
      <t>ブン</t>
    </rPh>
    <rPh sb="9" eb="11">
      <t>テンキ</t>
    </rPh>
    <phoneticPr fontId="3"/>
  </si>
  <si>
    <t>　　　　　　７．企業物価指数については，令和４年７月号から2020年（令和２年）基準に改定。</t>
    <rPh sb="8" eb="10">
      <t>キギョウ</t>
    </rPh>
    <rPh sb="10" eb="12">
      <t>ブッカ</t>
    </rPh>
    <rPh sb="12" eb="14">
      <t>シスウ</t>
    </rPh>
    <rPh sb="20" eb="22">
      <t>レイワ</t>
    </rPh>
    <rPh sb="23" eb="24">
      <t>ネン</t>
    </rPh>
    <rPh sb="25" eb="27">
      <t>ガツゴウ</t>
    </rPh>
    <rPh sb="33" eb="34">
      <t>ネン</t>
    </rPh>
    <rPh sb="35" eb="37">
      <t>レイワ</t>
    </rPh>
    <rPh sb="38" eb="39">
      <t>ネン</t>
    </rPh>
    <rPh sb="40" eb="42">
      <t>キジュン</t>
    </rPh>
    <rPh sb="43" eb="45">
      <t>カイテイ</t>
    </rPh>
    <phoneticPr fontId="4"/>
  </si>
  <si>
    <t xml:space="preserve">  　　　 　５</t>
  </si>
  <si>
    <t xml:space="preserve">  　　   　５</t>
  </si>
  <si>
    <t>　　    　５</t>
  </si>
  <si>
    <t xml:space="preserve">  　　  　５</t>
  </si>
  <si>
    <t>　　　３</t>
  </si>
  <si>
    <t>　　　７</t>
  </si>
  <si>
    <t>(鹿児島)</t>
    <rPh sb="1" eb="4">
      <t>カゴシマ</t>
    </rPh>
    <phoneticPr fontId="3"/>
  </si>
  <si>
    <t>(九州計)</t>
    <rPh sb="1" eb="3">
      <t>キュウシュウ</t>
    </rPh>
    <rPh sb="3" eb="4">
      <t>ケイ</t>
    </rPh>
    <phoneticPr fontId="3"/>
  </si>
  <si>
    <t>(全国計)</t>
    <rPh sb="1" eb="3">
      <t>ゼンコク</t>
    </rPh>
    <rPh sb="3" eb="4">
      <t>ケイ</t>
    </rPh>
    <phoneticPr fontId="3"/>
  </si>
  <si>
    <t>(万円)</t>
    <phoneticPr fontId="3"/>
  </si>
  <si>
    <t>(鹿児島県)</t>
    <rPh sb="1" eb="5">
      <t>カゴシマケン</t>
    </rPh>
    <phoneticPr fontId="3"/>
  </si>
  <si>
    <t>単位:</t>
    <phoneticPr fontId="3"/>
  </si>
  <si>
    <t>1-4 ⑥</t>
    <phoneticPr fontId="3"/>
  </si>
  <si>
    <t>単位：百人</t>
    <rPh sb="0" eb="2">
      <t>タンイ</t>
    </rPh>
    <rPh sb="3" eb="4">
      <t>ヒャク</t>
    </rPh>
    <rPh sb="4" eb="5">
      <t>ニン</t>
    </rPh>
    <phoneticPr fontId="3"/>
  </si>
  <si>
    <t>転記　1-4 九州へ</t>
    <rPh sb="0" eb="2">
      <t>テンキ</t>
    </rPh>
    <rPh sb="7" eb="9">
      <t>キュウシュウ</t>
    </rPh>
    <phoneticPr fontId="3"/>
  </si>
  <si>
    <t>（単位：戸）</t>
    <rPh sb="1" eb="3">
      <t>タンイ</t>
    </rPh>
    <rPh sb="4" eb="5">
      <t>コ</t>
    </rPh>
    <phoneticPr fontId="17"/>
  </si>
  <si>
    <t>合併後市町村名</t>
    <rPh sb="0" eb="3">
      <t>ガッペイゴ</t>
    </rPh>
    <rPh sb="3" eb="6">
      <t>シチョウソン</t>
    </rPh>
    <rPh sb="6" eb="7">
      <t>メイ</t>
    </rPh>
    <phoneticPr fontId="17"/>
  </si>
  <si>
    <t>合併日</t>
    <rPh sb="0" eb="2">
      <t>ガッペイ</t>
    </rPh>
    <rPh sb="2" eb="3">
      <t>ビ</t>
    </rPh>
    <phoneticPr fontId="17"/>
  </si>
  <si>
    <t>旧市町村名</t>
    <rPh sb="0" eb="1">
      <t>キュウ</t>
    </rPh>
    <rPh sb="1" eb="4">
      <t>シチョウソン</t>
    </rPh>
    <rPh sb="4" eb="5">
      <t>メイ</t>
    </rPh>
    <phoneticPr fontId="17"/>
  </si>
  <si>
    <t>川内市</t>
    <rPh sb="0" eb="3">
      <t>センダイシ</t>
    </rPh>
    <phoneticPr fontId="17"/>
  </si>
  <si>
    <t>樋脇町</t>
    <rPh sb="0" eb="3">
      <t>ヒワキチョウ</t>
    </rPh>
    <phoneticPr fontId="17"/>
  </si>
  <si>
    <t>入来町</t>
    <rPh sb="0" eb="3">
      <t>イリキチョウ</t>
    </rPh>
    <phoneticPr fontId="17"/>
  </si>
  <si>
    <t>東郷町</t>
    <rPh sb="0" eb="3">
      <t>トウゴウチョウ</t>
    </rPh>
    <phoneticPr fontId="17"/>
  </si>
  <si>
    <t>祁答院町</t>
    <rPh sb="0" eb="4">
      <t>ケドウインチョウ</t>
    </rPh>
    <phoneticPr fontId="17"/>
  </si>
  <si>
    <t>里村</t>
    <rPh sb="0" eb="2">
      <t>サトムラ</t>
    </rPh>
    <phoneticPr fontId="17"/>
  </si>
  <si>
    <t>上甑村</t>
    <rPh sb="0" eb="3">
      <t>カミコシキムラ</t>
    </rPh>
    <phoneticPr fontId="17"/>
  </si>
  <si>
    <t>下甑村</t>
    <rPh sb="0" eb="2">
      <t>シモコシキ</t>
    </rPh>
    <rPh sb="2" eb="3">
      <t>ムラ</t>
    </rPh>
    <phoneticPr fontId="17"/>
  </si>
  <si>
    <t>鹿島村</t>
    <rPh sb="0" eb="3">
      <t>カシマムラ</t>
    </rPh>
    <phoneticPr fontId="17"/>
  </si>
  <si>
    <t>鹿児島市</t>
    <rPh sb="0" eb="4">
      <t>カゴシマシ</t>
    </rPh>
    <phoneticPr fontId="17"/>
  </si>
  <si>
    <t>吉田町</t>
    <rPh sb="0" eb="3">
      <t>ヨシダチョウ</t>
    </rPh>
    <phoneticPr fontId="17"/>
  </si>
  <si>
    <t>桜島町</t>
    <rPh sb="0" eb="3">
      <t>サクラジマチョウ</t>
    </rPh>
    <phoneticPr fontId="17"/>
  </si>
  <si>
    <t>喜入町</t>
    <rPh sb="0" eb="3">
      <t>キイレチョウ</t>
    </rPh>
    <phoneticPr fontId="17"/>
  </si>
  <si>
    <t>松元町</t>
    <rPh sb="0" eb="3">
      <t>マツモトチョウ</t>
    </rPh>
    <phoneticPr fontId="17"/>
  </si>
  <si>
    <t>郡山町</t>
    <rPh sb="0" eb="3">
      <t>コオリヤマチョウ</t>
    </rPh>
    <phoneticPr fontId="17"/>
  </si>
  <si>
    <t>宮之城町</t>
    <rPh sb="0" eb="4">
      <t>ミヤノジョウチョウ</t>
    </rPh>
    <phoneticPr fontId="17"/>
  </si>
  <si>
    <t>鶴田町</t>
    <rPh sb="0" eb="3">
      <t>ツルタチョウ</t>
    </rPh>
    <phoneticPr fontId="17"/>
  </si>
  <si>
    <t>薩摩町</t>
    <rPh sb="0" eb="3">
      <t>サツマチョウ</t>
    </rPh>
    <phoneticPr fontId="17"/>
  </si>
  <si>
    <t>大根占町</t>
    <rPh sb="0" eb="4">
      <t>オオネジメチョウ</t>
    </rPh>
    <phoneticPr fontId="17"/>
  </si>
  <si>
    <t>田代町</t>
    <rPh sb="0" eb="3">
      <t>タシロチョウ</t>
    </rPh>
    <phoneticPr fontId="17"/>
  </si>
  <si>
    <t>湧水町</t>
    <rPh sb="0" eb="2">
      <t>ユウスイ</t>
    </rPh>
    <rPh sb="2" eb="3">
      <t>チョウ</t>
    </rPh>
    <phoneticPr fontId="17"/>
  </si>
  <si>
    <t>栗野町</t>
    <rPh sb="0" eb="3">
      <t>クリノチョウ</t>
    </rPh>
    <phoneticPr fontId="17"/>
  </si>
  <si>
    <t>吉松町</t>
    <rPh sb="0" eb="3">
      <t>ヨシマツチョウ</t>
    </rPh>
    <phoneticPr fontId="17"/>
  </si>
  <si>
    <t>根占町</t>
    <rPh sb="0" eb="3">
      <t>ネジメチョウ</t>
    </rPh>
    <phoneticPr fontId="17"/>
  </si>
  <si>
    <t>佐多町</t>
    <rPh sb="0" eb="3">
      <t>サタチョウ</t>
    </rPh>
    <phoneticPr fontId="17"/>
  </si>
  <si>
    <t>東市来町</t>
    <rPh sb="0" eb="4">
      <t>ヒガシイチキチョウ</t>
    </rPh>
    <phoneticPr fontId="17"/>
  </si>
  <si>
    <t>伊集院町</t>
    <rPh sb="0" eb="4">
      <t>イジュウインチョウ</t>
    </rPh>
    <phoneticPr fontId="17"/>
  </si>
  <si>
    <t>日吉町</t>
    <rPh sb="0" eb="3">
      <t>ヒヨシチョウ</t>
    </rPh>
    <phoneticPr fontId="17"/>
  </si>
  <si>
    <t>吹上町</t>
    <rPh sb="0" eb="3">
      <t>フキアゲチョウ</t>
    </rPh>
    <phoneticPr fontId="17"/>
  </si>
  <si>
    <t>大隅町</t>
    <rPh sb="0" eb="3">
      <t>オオスミチョウ</t>
    </rPh>
    <phoneticPr fontId="17"/>
  </si>
  <si>
    <t>財部町</t>
    <rPh sb="0" eb="3">
      <t>タカラベチョウ</t>
    </rPh>
    <phoneticPr fontId="17"/>
  </si>
  <si>
    <t>末吉町</t>
    <rPh sb="0" eb="3">
      <t>スエヨシチョウ</t>
    </rPh>
    <phoneticPr fontId="17"/>
  </si>
  <si>
    <t>内之浦町</t>
    <rPh sb="0" eb="4">
      <t>ウチノウラチョウ</t>
    </rPh>
    <phoneticPr fontId="17"/>
  </si>
  <si>
    <t>高山町</t>
    <rPh sb="0" eb="3">
      <t>コウヤマチョウ</t>
    </rPh>
    <phoneticPr fontId="17"/>
  </si>
  <si>
    <t>串木野市</t>
    <rPh sb="0" eb="4">
      <t>クシキノシ</t>
    </rPh>
    <phoneticPr fontId="17"/>
  </si>
  <si>
    <t>市来町</t>
    <rPh sb="0" eb="3">
      <t>イチキチョウ</t>
    </rPh>
    <phoneticPr fontId="17"/>
  </si>
  <si>
    <t>国分市</t>
    <rPh sb="0" eb="3">
      <t>コクブシ</t>
    </rPh>
    <phoneticPr fontId="17"/>
  </si>
  <si>
    <t>溝辺町</t>
    <rPh sb="0" eb="3">
      <t>ミゾベチョウ</t>
    </rPh>
    <phoneticPr fontId="17"/>
  </si>
  <si>
    <t>横川町</t>
    <rPh sb="0" eb="3">
      <t>ヨコガワチョウ</t>
    </rPh>
    <phoneticPr fontId="17"/>
  </si>
  <si>
    <t>牧園町</t>
    <rPh sb="0" eb="3">
      <t>マキゾノチョウ</t>
    </rPh>
    <phoneticPr fontId="17"/>
  </si>
  <si>
    <t>霧島町</t>
    <rPh sb="0" eb="3">
      <t>キリシマチョウ</t>
    </rPh>
    <phoneticPr fontId="17"/>
  </si>
  <si>
    <t>隼人町</t>
    <rPh sb="0" eb="3">
      <t>ハヤトチョウ</t>
    </rPh>
    <phoneticPr fontId="17"/>
  </si>
  <si>
    <t>福山町</t>
    <rPh sb="0" eb="3">
      <t>フクヤマチョウ</t>
    </rPh>
    <phoneticPr fontId="17"/>
  </si>
  <si>
    <t>加世田市</t>
    <rPh sb="0" eb="4">
      <t>カセダシ</t>
    </rPh>
    <phoneticPr fontId="17"/>
  </si>
  <si>
    <t>笠沙町</t>
    <rPh sb="0" eb="3">
      <t>カササチョウ</t>
    </rPh>
    <phoneticPr fontId="17"/>
  </si>
  <si>
    <t>大浦町</t>
    <rPh sb="0" eb="3">
      <t>オオウラチョウ</t>
    </rPh>
    <phoneticPr fontId="17"/>
  </si>
  <si>
    <t>坊津町</t>
    <rPh sb="0" eb="3">
      <t>ボウノツチョウ</t>
    </rPh>
    <phoneticPr fontId="17"/>
  </si>
  <si>
    <t>金峰町</t>
    <rPh sb="0" eb="3">
      <t>キンポウチョウ</t>
    </rPh>
    <phoneticPr fontId="17"/>
  </si>
  <si>
    <t>鹿屋市</t>
    <rPh sb="0" eb="3">
      <t>カノヤシ</t>
    </rPh>
    <phoneticPr fontId="17"/>
  </si>
  <si>
    <t>輝北町</t>
    <rPh sb="0" eb="3">
      <t>キホクチョウ</t>
    </rPh>
    <phoneticPr fontId="17"/>
  </si>
  <si>
    <t>串良町</t>
    <rPh sb="0" eb="3">
      <t>クシラチョウ</t>
    </rPh>
    <phoneticPr fontId="17"/>
  </si>
  <si>
    <t>吾平町</t>
    <rPh sb="0" eb="3">
      <t>アイラチョウ</t>
    </rPh>
    <phoneticPr fontId="17"/>
  </si>
  <si>
    <t>指宿市</t>
    <rPh sb="0" eb="3">
      <t>イブスキシ</t>
    </rPh>
    <phoneticPr fontId="17"/>
  </si>
  <si>
    <t>山川町</t>
    <rPh sb="0" eb="3">
      <t>ヤマガワチョウ</t>
    </rPh>
    <phoneticPr fontId="17"/>
  </si>
  <si>
    <t>開聞町</t>
    <rPh sb="0" eb="3">
      <t>カイモンチョウ</t>
    </rPh>
    <phoneticPr fontId="17"/>
  </si>
  <si>
    <t>松山町</t>
    <rPh sb="0" eb="3">
      <t>マツヤマチョウ</t>
    </rPh>
    <phoneticPr fontId="17"/>
  </si>
  <si>
    <t>志布志町</t>
    <rPh sb="0" eb="4">
      <t>シブシチョウ</t>
    </rPh>
    <phoneticPr fontId="17"/>
  </si>
  <si>
    <t>有明町</t>
    <rPh sb="0" eb="3">
      <t>アリアケチョウ</t>
    </rPh>
    <phoneticPr fontId="17"/>
  </si>
  <si>
    <t>出水市</t>
    <rPh sb="0" eb="3">
      <t>イズミシ</t>
    </rPh>
    <phoneticPr fontId="17"/>
  </si>
  <si>
    <t>野田町</t>
    <rPh sb="0" eb="3">
      <t>ノダチョウ</t>
    </rPh>
    <phoneticPr fontId="17"/>
  </si>
  <si>
    <t>高尾野町</t>
    <rPh sb="0" eb="4">
      <t>タカオノチョウ</t>
    </rPh>
    <phoneticPr fontId="17"/>
  </si>
  <si>
    <t>名瀬市</t>
    <rPh sb="0" eb="3">
      <t>ナゼシ</t>
    </rPh>
    <phoneticPr fontId="17"/>
  </si>
  <si>
    <t>住用村</t>
    <rPh sb="0" eb="3">
      <t>スミヨウソン</t>
    </rPh>
    <phoneticPr fontId="17"/>
  </si>
  <si>
    <t>笠利町</t>
    <rPh sb="0" eb="3">
      <t>カサリチョウ</t>
    </rPh>
    <phoneticPr fontId="17"/>
  </si>
  <si>
    <t>長島町</t>
    <rPh sb="0" eb="3">
      <t>ナガシマチョウ</t>
    </rPh>
    <phoneticPr fontId="17"/>
  </si>
  <si>
    <t>東町</t>
    <rPh sb="0" eb="2">
      <t>アズマチョウ</t>
    </rPh>
    <phoneticPr fontId="17"/>
  </si>
  <si>
    <t>屋久島町</t>
    <rPh sb="0" eb="3">
      <t>ヤクシマ</t>
    </rPh>
    <rPh sb="3" eb="4">
      <t>マチ</t>
    </rPh>
    <phoneticPr fontId="17"/>
  </si>
  <si>
    <t>上屋久町</t>
    <rPh sb="0" eb="4">
      <t>カミヤクチョウ</t>
    </rPh>
    <phoneticPr fontId="17"/>
  </si>
  <si>
    <t>屋久町</t>
    <rPh sb="0" eb="3">
      <t>ヤクチョウ</t>
    </rPh>
    <phoneticPr fontId="17"/>
  </si>
  <si>
    <t>頴娃町</t>
    <rPh sb="0" eb="3">
      <t>エイチョウ</t>
    </rPh>
    <phoneticPr fontId="17"/>
  </si>
  <si>
    <t>知覧町</t>
    <rPh sb="0" eb="3">
      <t>チランチョウ</t>
    </rPh>
    <phoneticPr fontId="17"/>
  </si>
  <si>
    <t>川辺町</t>
    <rPh sb="0" eb="3">
      <t>カワナベチョウ</t>
    </rPh>
    <phoneticPr fontId="17"/>
  </si>
  <si>
    <t>伊佐市</t>
    <rPh sb="0" eb="2">
      <t>イサ</t>
    </rPh>
    <rPh sb="2" eb="3">
      <t>シ</t>
    </rPh>
    <phoneticPr fontId="17"/>
  </si>
  <si>
    <t>大口市</t>
    <rPh sb="0" eb="3">
      <t>オオクチシ</t>
    </rPh>
    <phoneticPr fontId="17"/>
  </si>
  <si>
    <t>菱刈町</t>
    <rPh sb="0" eb="3">
      <t>ヒシカリチョウ</t>
    </rPh>
    <phoneticPr fontId="17"/>
  </si>
  <si>
    <t>姶良町</t>
    <rPh sb="0" eb="2">
      <t>アイラ</t>
    </rPh>
    <rPh sb="2" eb="3">
      <t>チョウ</t>
    </rPh>
    <phoneticPr fontId="17"/>
  </si>
  <si>
    <t>加治木町</t>
    <rPh sb="0" eb="3">
      <t>カジキ</t>
    </rPh>
    <rPh sb="3" eb="4">
      <t>チョウ</t>
    </rPh>
    <phoneticPr fontId="17"/>
  </si>
  <si>
    <t>蒲生町</t>
    <rPh sb="0" eb="3">
      <t>カモウチョウ</t>
    </rPh>
    <phoneticPr fontId="17"/>
  </si>
  <si>
    <t>第５表</t>
    <rPh sb="0" eb="1">
      <t>ダイ</t>
    </rPh>
    <rPh sb="2" eb="3">
      <t>ヒョウ</t>
    </rPh>
    <phoneticPr fontId="3"/>
  </si>
  <si>
    <t>第７表</t>
    <rPh sb="0" eb="1">
      <t>ダイ</t>
    </rPh>
    <rPh sb="2" eb="3">
      <t>ヒョウ</t>
    </rPh>
    <phoneticPr fontId="3"/>
  </si>
  <si>
    <t>第16表</t>
    <rPh sb="0" eb="1">
      <t>ダイ</t>
    </rPh>
    <rPh sb="3" eb="4">
      <t>ヒョウ</t>
    </rPh>
    <phoneticPr fontId="3"/>
  </si>
  <si>
    <t>（４）業種別保証状況</t>
    <rPh sb="3" eb="6">
      <t>ギョウシュベツ</t>
    </rPh>
    <rPh sb="6" eb="8">
      <t>ホショウ</t>
    </rPh>
    <rPh sb="8" eb="10">
      <t>ジョウキョウ</t>
    </rPh>
    <phoneticPr fontId="4"/>
  </si>
  <si>
    <t>①｢かつお｣については，R4.6月分より，市町村銘柄(Y：一口切り(たたき)）から基本銘柄へ変更となった。</t>
    <rPh sb="16" eb="17">
      <t>ガツ</t>
    </rPh>
    <rPh sb="17" eb="18">
      <t>ブン</t>
    </rPh>
    <rPh sb="21" eb="24">
      <t>シチョウソン</t>
    </rPh>
    <rPh sb="24" eb="26">
      <t>メイガラ</t>
    </rPh>
    <rPh sb="29" eb="31">
      <t>ヒトクチ</t>
    </rPh>
    <rPh sb="31" eb="32">
      <t>キ</t>
    </rPh>
    <rPh sb="41" eb="43">
      <t>キホン</t>
    </rPh>
    <rPh sb="43" eb="45">
      <t>メイガラ</t>
    </rPh>
    <rPh sb="46" eb="48">
      <t>ヘンコウ</t>
    </rPh>
    <phoneticPr fontId="4"/>
  </si>
  <si>
    <t>鹿児島県⑮</t>
    <rPh sb="0" eb="4">
      <t>カゴシマケン</t>
    </rPh>
    <phoneticPr fontId="3"/>
  </si>
  <si>
    <t>全国⑯</t>
    <rPh sb="0" eb="2">
      <t>ゼンコク</t>
    </rPh>
    <phoneticPr fontId="3"/>
  </si>
  <si>
    <t>九州⑰</t>
    <rPh sb="0" eb="2">
      <t>キュウシュウ</t>
    </rPh>
    <phoneticPr fontId="3"/>
  </si>
  <si>
    <t>　　（注）１．＊季節調整済指数（ただし年の指数及び前年同月比は原指数による）　　　　　　　　　</t>
    <phoneticPr fontId="3"/>
  </si>
  <si>
    <t>X</t>
    <phoneticPr fontId="3"/>
  </si>
  <si>
    <t>1-4 年計と平均　R04</t>
    <rPh sb="4" eb="5">
      <t>ネン</t>
    </rPh>
    <rPh sb="5" eb="6">
      <t>ケイ</t>
    </rPh>
    <rPh sb="7" eb="9">
      <t>ヘイキン</t>
    </rPh>
    <phoneticPr fontId="3"/>
  </si>
  <si>
    <t>平均</t>
  </si>
  <si>
    <t>1-5 年計と平均　R04</t>
    <phoneticPr fontId="3"/>
  </si>
  <si>
    <t>1-5(続き) 年計　R04</t>
    <rPh sb="4" eb="5">
      <t>ツヅ</t>
    </rPh>
    <phoneticPr fontId="3"/>
  </si>
  <si>
    <t>合計</t>
    <rPh sb="0" eb="2">
      <t>ゴウケイ</t>
    </rPh>
    <phoneticPr fontId="3"/>
  </si>
  <si>
    <t>金    額</t>
    <phoneticPr fontId="3"/>
  </si>
  <si>
    <t>金    額</t>
    <rPh sb="0" eb="1">
      <t>キン</t>
    </rPh>
    <rPh sb="5" eb="6">
      <t>ガク</t>
    </rPh>
    <phoneticPr fontId="3"/>
  </si>
  <si>
    <t>九             州</t>
    <phoneticPr fontId="3"/>
  </si>
  <si>
    <t>億円</t>
    <rPh sb="0" eb="2">
      <t>オクエン</t>
    </rPh>
    <phoneticPr fontId="3"/>
  </si>
  <si>
    <t>千万円</t>
    <rPh sb="0" eb="1">
      <t>セン</t>
    </rPh>
    <rPh sb="1" eb="3">
      <t>マンエン</t>
    </rPh>
    <phoneticPr fontId="3"/>
  </si>
  <si>
    <t>2-3　年計</t>
    <rPh sb="4" eb="5">
      <t>ネン</t>
    </rPh>
    <rPh sb="5" eb="6">
      <t>ケイ</t>
    </rPh>
    <phoneticPr fontId="3"/>
  </si>
  <si>
    <t>R04</t>
    <phoneticPr fontId="3"/>
  </si>
  <si>
    <t>平均</t>
    <rPh sb="0" eb="2">
      <t>ヘイキン</t>
    </rPh>
    <phoneticPr fontId="3"/>
  </si>
  <si>
    <t>2-4　年計</t>
    <rPh sb="4" eb="5">
      <t>ネン</t>
    </rPh>
    <rPh sb="5" eb="6">
      <t>ケイ</t>
    </rPh>
    <phoneticPr fontId="3"/>
  </si>
  <si>
    <t>合計</t>
    <rPh sb="0" eb="2">
      <t>ゴウケイ</t>
    </rPh>
    <phoneticPr fontId="3"/>
  </si>
  <si>
    <t>3-2②年計</t>
    <rPh sb="4" eb="5">
      <t>ネン</t>
    </rPh>
    <rPh sb="5" eb="6">
      <t>ケイ</t>
    </rPh>
    <phoneticPr fontId="3"/>
  </si>
  <si>
    <t>3-2①年計</t>
    <rPh sb="4" eb="5">
      <t>ネン</t>
    </rPh>
    <rPh sb="5" eb="6">
      <t>ケイ</t>
    </rPh>
    <phoneticPr fontId="3"/>
  </si>
  <si>
    <t>3月号</t>
    <rPh sb="1" eb="2">
      <t>ガツ</t>
    </rPh>
    <rPh sb="2" eb="3">
      <t>ゴウ</t>
    </rPh>
    <phoneticPr fontId="3"/>
  </si>
  <si>
    <t>R04</t>
    <phoneticPr fontId="3"/>
  </si>
  <si>
    <t>3-3　年計</t>
    <rPh sb="4" eb="5">
      <t>ネン</t>
    </rPh>
    <rPh sb="5" eb="6">
      <t>ケイ</t>
    </rPh>
    <phoneticPr fontId="3"/>
  </si>
  <si>
    <t>合計</t>
    <rPh sb="0" eb="2">
      <t>ゴウケイ</t>
    </rPh>
    <phoneticPr fontId="3"/>
  </si>
  <si>
    <t>3月号</t>
    <rPh sb="1" eb="2">
      <t>ガツ</t>
    </rPh>
    <rPh sb="2" eb="3">
      <t>ゴウ</t>
    </rPh>
    <phoneticPr fontId="3"/>
  </si>
  <si>
    <t>2月号</t>
    <rPh sb="1" eb="2">
      <t>ガツ</t>
    </rPh>
    <rPh sb="2" eb="3">
      <t>ゴウ</t>
    </rPh>
    <phoneticPr fontId="3"/>
  </si>
  <si>
    <t>3-4　年計</t>
    <rPh sb="4" eb="5">
      <t>ネン</t>
    </rPh>
    <rPh sb="5" eb="6">
      <t>ケイ</t>
    </rPh>
    <phoneticPr fontId="3"/>
  </si>
  <si>
    <t>２月号</t>
  </si>
  <si>
    <t>総    数</t>
    <phoneticPr fontId="3"/>
  </si>
  <si>
    <t>小     計</t>
    <phoneticPr fontId="3"/>
  </si>
  <si>
    <t>串 木 野</t>
    <phoneticPr fontId="3"/>
  </si>
  <si>
    <t>枕    崎</t>
    <phoneticPr fontId="3"/>
  </si>
  <si>
    <t>阿 久 根</t>
    <phoneticPr fontId="3"/>
  </si>
  <si>
    <t>山    川</t>
    <phoneticPr fontId="3"/>
  </si>
  <si>
    <t>3-6　年計</t>
    <rPh sb="4" eb="5">
      <t>ネン</t>
    </rPh>
    <rPh sb="5" eb="6">
      <t>ケイ</t>
    </rPh>
    <phoneticPr fontId="3"/>
  </si>
  <si>
    <t>3-7　年計</t>
    <rPh sb="4" eb="5">
      <t>ネン</t>
    </rPh>
    <rPh sb="5" eb="6">
      <t>ケイ</t>
    </rPh>
    <phoneticPr fontId="3"/>
  </si>
  <si>
    <t>３月号</t>
    <phoneticPr fontId="3"/>
  </si>
  <si>
    <t>3-9　年計</t>
    <rPh sb="4" eb="5">
      <t>ネン</t>
    </rPh>
    <rPh sb="5" eb="6">
      <t>ケイ</t>
    </rPh>
    <phoneticPr fontId="3"/>
  </si>
  <si>
    <t>ブ  タ  ン</t>
    <phoneticPr fontId="3"/>
  </si>
  <si>
    <t>3-10　年計</t>
    <rPh sb="5" eb="6">
      <t>ネン</t>
    </rPh>
    <rPh sb="6" eb="7">
      <t>ケイ</t>
    </rPh>
    <phoneticPr fontId="3"/>
  </si>
  <si>
    <t>-</t>
    <phoneticPr fontId="3"/>
  </si>
  <si>
    <t xml:space="preserve">   　10</t>
    <phoneticPr fontId="4"/>
  </si>
  <si>
    <t xml:space="preserve">   　２</t>
    <phoneticPr fontId="4"/>
  </si>
  <si>
    <t>－</t>
    <phoneticPr fontId="3"/>
  </si>
  <si>
    <t>平均</t>
    <rPh sb="0" eb="2">
      <t>ヘイキン</t>
    </rPh>
    <phoneticPr fontId="3"/>
  </si>
  <si>
    <t>3月の値を年度3月末としてそのまま記入</t>
    <rPh sb="1" eb="2">
      <t>ガツ</t>
    </rPh>
    <rPh sb="3" eb="4">
      <t>アタイ</t>
    </rPh>
    <rPh sb="5" eb="7">
      <t>ネンド</t>
    </rPh>
    <rPh sb="8" eb="10">
      <t>ガツマツ</t>
    </rPh>
    <rPh sb="17" eb="19">
      <t>キニュウ</t>
    </rPh>
    <phoneticPr fontId="3"/>
  </si>
  <si>
    <t>3-12①年計</t>
    <rPh sb="5" eb="6">
      <t>ネン</t>
    </rPh>
    <rPh sb="6" eb="7">
      <t>ケイ</t>
    </rPh>
    <phoneticPr fontId="3"/>
  </si>
  <si>
    <t>3-12②年計　</t>
    <rPh sb="5" eb="6">
      <t>ネン</t>
    </rPh>
    <rPh sb="6" eb="7">
      <t>ケイ</t>
    </rPh>
    <phoneticPr fontId="3"/>
  </si>
  <si>
    <t>3月号</t>
    <rPh sb="1" eb="3">
      <t>ガツゴウ</t>
    </rPh>
    <phoneticPr fontId="3"/>
  </si>
  <si>
    <t>3-13　年計</t>
    <rPh sb="5" eb="6">
      <t>ネン</t>
    </rPh>
    <rPh sb="6" eb="7">
      <t>ケイ</t>
    </rPh>
    <phoneticPr fontId="3"/>
  </si>
  <si>
    <t>年計</t>
    <rPh sb="0" eb="1">
      <t>ネン</t>
    </rPh>
    <rPh sb="1" eb="2">
      <t>ケイ</t>
    </rPh>
    <phoneticPr fontId="3"/>
  </si>
  <si>
    <t>4-1</t>
    <phoneticPr fontId="3"/>
  </si>
  <si>
    <t>年度計が増えるため，それより下の行に移動する。(7月と1月に調査し，公表は翌月末予定)</t>
    <rPh sb="0" eb="2">
      <t>ネンド</t>
    </rPh>
    <rPh sb="2" eb="3">
      <t>ケイ</t>
    </rPh>
    <rPh sb="4" eb="5">
      <t>フ</t>
    </rPh>
    <rPh sb="14" eb="15">
      <t>シタ</t>
    </rPh>
    <rPh sb="16" eb="17">
      <t>ギョウ</t>
    </rPh>
    <rPh sb="18" eb="20">
      <t>イドウ</t>
    </rPh>
    <rPh sb="25" eb="26">
      <t>ツキ</t>
    </rPh>
    <rPh sb="28" eb="29">
      <t>ツキ</t>
    </rPh>
    <rPh sb="30" eb="32">
      <t>チョウサ</t>
    </rPh>
    <rPh sb="34" eb="36">
      <t>コウヒョウ</t>
    </rPh>
    <rPh sb="37" eb="39">
      <t>ヨクゲツ</t>
    </rPh>
    <rPh sb="39" eb="40">
      <t>マツ</t>
    </rPh>
    <rPh sb="40" eb="42">
      <t>ヨテイ</t>
    </rPh>
    <phoneticPr fontId="3"/>
  </si>
  <si>
    <t>5-1 年計</t>
    <rPh sb="4" eb="5">
      <t>ネン</t>
    </rPh>
    <rPh sb="5" eb="6">
      <t>ケイ</t>
    </rPh>
    <phoneticPr fontId="3"/>
  </si>
  <si>
    <t>5-2　平均</t>
    <rPh sb="4" eb="6">
      <t>ヘイキン</t>
    </rPh>
    <phoneticPr fontId="3"/>
  </si>
  <si>
    <t>定数</t>
    <rPh sb="0" eb="2">
      <t>テイスウ</t>
    </rPh>
    <phoneticPr fontId="3"/>
  </si>
  <si>
    <t>小数点なし</t>
    <rPh sb="0" eb="3">
      <t>ショウスウテン</t>
    </rPh>
    <phoneticPr fontId="3"/>
  </si>
  <si>
    <t>6-1　年計</t>
    <rPh sb="4" eb="5">
      <t>ネン</t>
    </rPh>
    <rPh sb="5" eb="6">
      <t>ケイ</t>
    </rPh>
    <phoneticPr fontId="3"/>
  </si>
  <si>
    <t>6-2　年計</t>
    <rPh sb="4" eb="5">
      <t>ネン</t>
    </rPh>
    <rPh sb="5" eb="6">
      <t>ケイ</t>
    </rPh>
    <phoneticPr fontId="3"/>
  </si>
  <si>
    <t>6-3 年計</t>
    <rPh sb="4" eb="5">
      <t>ネン</t>
    </rPh>
    <rPh sb="5" eb="6">
      <t>ケイ</t>
    </rPh>
    <phoneticPr fontId="3"/>
  </si>
  <si>
    <t>R04</t>
    <phoneticPr fontId="3"/>
  </si>
  <si>
    <t>合計</t>
    <rPh sb="0" eb="2">
      <t>ゴウケイ</t>
    </rPh>
    <phoneticPr fontId="3"/>
  </si>
  <si>
    <t>6-4年計 平均</t>
    <rPh sb="3" eb="4">
      <t>ネン</t>
    </rPh>
    <rPh sb="4" eb="5">
      <t>ケイ</t>
    </rPh>
    <rPh sb="6" eb="8">
      <t>ヘイキン</t>
    </rPh>
    <phoneticPr fontId="3"/>
  </si>
  <si>
    <t>平均</t>
    <rPh sb="0" eb="2">
      <t>ヘイキン</t>
    </rPh>
    <phoneticPr fontId="3"/>
  </si>
  <si>
    <t>3月号</t>
    <phoneticPr fontId="3"/>
  </si>
  <si>
    <t>5月号</t>
    <rPh sb="1" eb="2">
      <t>ツキ</t>
    </rPh>
    <rPh sb="2" eb="3">
      <t>ゴウ</t>
    </rPh>
    <phoneticPr fontId="3"/>
  </si>
  <si>
    <t>6-6年度計</t>
    <rPh sb="3" eb="4">
      <t>ネン</t>
    </rPh>
    <rPh sb="4" eb="5">
      <t>ド</t>
    </rPh>
    <rPh sb="5" eb="6">
      <t>ケイ</t>
    </rPh>
    <phoneticPr fontId="3"/>
  </si>
  <si>
    <t>6-7　年計</t>
    <rPh sb="4" eb="5">
      <t>ネン</t>
    </rPh>
    <rPh sb="5" eb="6">
      <t>ケイ</t>
    </rPh>
    <phoneticPr fontId="37"/>
  </si>
  <si>
    <t>平均</t>
    <rPh sb="0" eb="2">
      <t>ヘイキン</t>
    </rPh>
    <phoneticPr fontId="3"/>
  </si>
  <si>
    <t xml:space="preserve">     　１０</t>
  </si>
  <si>
    <t xml:space="preserve">     　１１</t>
  </si>
  <si>
    <t xml:space="preserve">     　１２</t>
  </si>
  <si>
    <t>百万円</t>
    <rPh sb="0" eb="3">
      <t>ヒャクマンエン</t>
    </rPh>
    <phoneticPr fontId="3"/>
  </si>
  <si>
    <t>確認データ(不渡り手形)原本より</t>
    <rPh sb="0" eb="2">
      <t>カクニン</t>
    </rPh>
    <rPh sb="6" eb="8">
      <t>フワタ</t>
    </rPh>
    <rPh sb="9" eb="11">
      <t>テガタ</t>
    </rPh>
    <rPh sb="12" eb="14">
      <t>ゲンポン</t>
    </rPh>
    <phoneticPr fontId="3"/>
  </si>
  <si>
    <t>(千円)</t>
    <rPh sb="1" eb="3">
      <t>センエン</t>
    </rPh>
    <phoneticPr fontId="3"/>
  </si>
  <si>
    <t>合計</t>
    <rPh sb="0" eb="2">
      <t>ゴウケイ</t>
    </rPh>
    <phoneticPr fontId="3"/>
  </si>
  <si>
    <t>単位変換</t>
    <rPh sb="0" eb="2">
      <t>タンイ</t>
    </rPh>
    <rPh sb="2" eb="4">
      <t>ヘンカン</t>
    </rPh>
    <phoneticPr fontId="3"/>
  </si>
  <si>
    <t>千万円</t>
    <rPh sb="0" eb="3">
      <t>センマンエン</t>
    </rPh>
    <phoneticPr fontId="3"/>
  </si>
  <si>
    <t>億円</t>
    <rPh sb="0" eb="2">
      <t>オクエン</t>
    </rPh>
    <phoneticPr fontId="3"/>
  </si>
  <si>
    <t>※確認用（年計データあり）</t>
    <phoneticPr fontId="3"/>
  </si>
  <si>
    <t>確認データ(工事予定額)原本より</t>
    <rPh sb="6" eb="8">
      <t>コウジ</t>
    </rPh>
    <rPh sb="8" eb="10">
      <t>ヨテイ</t>
    </rPh>
    <rPh sb="10" eb="11">
      <t>ガク</t>
    </rPh>
    <phoneticPr fontId="3"/>
  </si>
  <si>
    <t>合計</t>
    <rPh sb="0" eb="2">
      <t>ゴウケイ</t>
    </rPh>
    <phoneticPr fontId="3"/>
  </si>
  <si>
    <t>単位変換</t>
    <rPh sb="0" eb="2">
      <t>タンイ</t>
    </rPh>
    <rPh sb="2" eb="4">
      <t>ヘンカン</t>
    </rPh>
    <phoneticPr fontId="3"/>
  </si>
  <si>
    <t>万円</t>
    <rPh sb="0" eb="2">
      <t>マンエン</t>
    </rPh>
    <phoneticPr fontId="3"/>
  </si>
  <si>
    <t>3-2より1-4⑦-⑨へ</t>
    <phoneticPr fontId="3"/>
  </si>
  <si>
    <t>2-3より1-4①-③へ</t>
    <phoneticPr fontId="3"/>
  </si>
  <si>
    <t>3-3より1-4⑩へ，1-4⑪，⑫</t>
    <phoneticPr fontId="3"/>
  </si>
  <si>
    <t>百万円</t>
    <rPh sb="0" eb="3">
      <t>ヒャクマンエン</t>
    </rPh>
    <phoneticPr fontId="3"/>
  </si>
  <si>
    <t>億円</t>
    <rPh sb="0" eb="2">
      <t>オクエン</t>
    </rPh>
    <phoneticPr fontId="3"/>
  </si>
  <si>
    <t>確認データ(工事請負額)原本より</t>
    <rPh sb="8" eb="10">
      <t>ウケオイ</t>
    </rPh>
    <phoneticPr fontId="3"/>
  </si>
  <si>
    <t>3-7より1-4⑬，⑭へ，1－4⑮</t>
    <phoneticPr fontId="3"/>
  </si>
  <si>
    <t>千円</t>
    <rPh sb="0" eb="1">
      <t>セン</t>
    </rPh>
    <phoneticPr fontId="3"/>
  </si>
  <si>
    <t>X</t>
    <phoneticPr fontId="3"/>
  </si>
  <si>
    <t>確認データ(百貨店額)原本より</t>
    <rPh sb="6" eb="9">
      <t>ヒャッカテン</t>
    </rPh>
    <phoneticPr fontId="3"/>
  </si>
  <si>
    <t>３月号</t>
    <rPh sb="1" eb="2">
      <t>ガツ</t>
    </rPh>
    <rPh sb="2" eb="3">
      <t>ゴウ</t>
    </rPh>
    <phoneticPr fontId="4"/>
  </si>
  <si>
    <t>千円</t>
    <rPh sb="0" eb="2">
      <t>センエン</t>
    </rPh>
    <phoneticPr fontId="3"/>
  </si>
  <si>
    <t>確認データ(手形・不渡)原本より</t>
    <rPh sb="0" eb="2">
      <t>カクニン</t>
    </rPh>
    <rPh sb="6" eb="8">
      <t>テガタ</t>
    </rPh>
    <rPh sb="9" eb="11">
      <t>フワタリ</t>
    </rPh>
    <rPh sb="12" eb="14">
      <t>ゲンポン</t>
    </rPh>
    <phoneticPr fontId="3"/>
  </si>
  <si>
    <t>合計</t>
    <rPh sb="0" eb="2">
      <t>ゴウケイ</t>
    </rPh>
    <phoneticPr fontId="3"/>
  </si>
  <si>
    <t>単位変換</t>
    <rPh sb="0" eb="2">
      <t>タンイ</t>
    </rPh>
    <rPh sb="2" eb="4">
      <t>ヘンカン</t>
    </rPh>
    <phoneticPr fontId="3"/>
  </si>
  <si>
    <t>確認データ(水産物取扱)</t>
    <rPh sb="0" eb="2">
      <t>カクニン</t>
    </rPh>
    <rPh sb="6" eb="9">
      <t>スイサンブツ</t>
    </rPh>
    <rPh sb="9" eb="11">
      <t>トリアツカイ</t>
    </rPh>
    <phoneticPr fontId="3"/>
  </si>
  <si>
    <t>単位：千円</t>
    <rPh sb="0" eb="2">
      <t>タンイ</t>
    </rPh>
    <rPh sb="3" eb="5">
      <t>センエン</t>
    </rPh>
    <phoneticPr fontId="3"/>
  </si>
  <si>
    <t>単位：百万円</t>
    <rPh sb="3" eb="5">
      <t>ヒャクマン</t>
    </rPh>
    <phoneticPr fontId="3"/>
  </si>
  <si>
    <t>3-8 年度計</t>
    <rPh sb="4" eb="5">
      <t>ネン</t>
    </rPh>
    <rPh sb="5" eb="6">
      <t>ド</t>
    </rPh>
    <rPh sb="6" eb="7">
      <t>ケイ</t>
    </rPh>
    <phoneticPr fontId="4"/>
  </si>
  <si>
    <t>5月号</t>
    <rPh sb="1" eb="2">
      <t>ガツ</t>
    </rPh>
    <rPh sb="2" eb="3">
      <t>ゴウ</t>
    </rPh>
    <phoneticPr fontId="3"/>
  </si>
  <si>
    <t>3-11年度計</t>
    <rPh sb="4" eb="6">
      <t>ネンド</t>
    </rPh>
    <rPh sb="6" eb="7">
      <t>ケイ</t>
    </rPh>
    <phoneticPr fontId="3"/>
  </si>
  <si>
    <t>6-5 年度計</t>
    <rPh sb="4" eb="5">
      <t>ネン</t>
    </rPh>
    <rPh sb="5" eb="6">
      <t>ド</t>
    </rPh>
    <rPh sb="6" eb="7">
      <t>ケイ</t>
    </rPh>
    <phoneticPr fontId="3"/>
  </si>
  <si>
    <t>就  職  件  数</t>
    <phoneticPr fontId="3"/>
  </si>
  <si>
    <t>就職件数</t>
    <phoneticPr fontId="3"/>
  </si>
  <si>
    <t>(件)</t>
    <rPh sb="1" eb="2">
      <t>ケン</t>
    </rPh>
    <phoneticPr fontId="3"/>
  </si>
  <si>
    <t>合計</t>
    <rPh sb="0" eb="2">
      <t>ゴウケイ</t>
    </rPh>
    <phoneticPr fontId="3"/>
  </si>
  <si>
    <t>確認データ(5-1,5-2)原本より</t>
    <rPh sb="0" eb="2">
      <t>カクニン</t>
    </rPh>
    <rPh sb="14" eb="16">
      <t>ゲンポン</t>
    </rPh>
    <phoneticPr fontId="3"/>
  </si>
  <si>
    <t>不  渡  手  形  率 （％）</t>
    <phoneticPr fontId="3"/>
  </si>
  <si>
    <t>（％）</t>
    <phoneticPr fontId="3"/>
  </si>
  <si>
    <t xml:space="preserve">  　　　 　６</t>
  </si>
  <si>
    <t xml:space="preserve">  　　   　６</t>
  </si>
  <si>
    <t xml:space="preserve">  　　  　６</t>
  </si>
  <si>
    <t>　　　８</t>
  </si>
  <si>
    <t>　　    　６</t>
  </si>
  <si>
    <t>(百㎡)</t>
    <phoneticPr fontId="3"/>
  </si>
  <si>
    <t>(万円)</t>
    <phoneticPr fontId="3"/>
  </si>
  <si>
    <t>(百万円)</t>
    <phoneticPr fontId="3"/>
  </si>
  <si>
    <t>(㎡)</t>
    <phoneticPr fontId="3"/>
  </si>
  <si>
    <t>確認データ1-4(工事予定額)原本よりへも転記</t>
    <rPh sb="0" eb="2">
      <t>カクニン</t>
    </rPh>
    <rPh sb="9" eb="11">
      <t>コウジ</t>
    </rPh>
    <rPh sb="11" eb="13">
      <t>ヨテイ</t>
    </rPh>
    <rPh sb="13" eb="14">
      <t>ガク</t>
    </rPh>
    <rPh sb="15" eb="17">
      <t>ゲンポン</t>
    </rPh>
    <rPh sb="21" eb="23">
      <t>テンキ</t>
    </rPh>
    <phoneticPr fontId="3"/>
  </si>
  <si>
    <t>全    国</t>
    <phoneticPr fontId="3"/>
  </si>
  <si>
    <t>台</t>
    <phoneticPr fontId="3"/>
  </si>
  <si>
    <t>年度計</t>
    <rPh sb="0" eb="2">
      <t>ネンド</t>
    </rPh>
    <rPh sb="2" eb="3">
      <t>ケイ</t>
    </rPh>
    <phoneticPr fontId="3"/>
  </si>
  <si>
    <t xml:space="preserve">  ４.４</t>
    <phoneticPr fontId="3"/>
  </si>
  <si>
    <t xml:space="preserve">  ５.１</t>
    <phoneticPr fontId="4"/>
  </si>
  <si>
    <t>合計</t>
    <rPh sb="0" eb="2">
      <t>ゴウケイ</t>
    </rPh>
    <phoneticPr fontId="3"/>
  </si>
  <si>
    <t>単位変換</t>
    <rPh sb="0" eb="2">
      <t>タンイ</t>
    </rPh>
    <rPh sb="2" eb="4">
      <t>ヘンカン</t>
    </rPh>
    <phoneticPr fontId="3"/>
  </si>
  <si>
    <t>千台</t>
    <phoneticPr fontId="3"/>
  </si>
  <si>
    <t>確認データ</t>
    <rPh sb="0" eb="2">
      <t>カクニン</t>
    </rPh>
    <phoneticPr fontId="3"/>
  </si>
  <si>
    <t>使 用 量</t>
    <phoneticPr fontId="3"/>
  </si>
  <si>
    <t>年度計は上に詰めていく。</t>
    <rPh sb="0" eb="2">
      <t>ネンド</t>
    </rPh>
    <rPh sb="2" eb="3">
      <t>ケイ</t>
    </rPh>
    <rPh sb="4" eb="5">
      <t>ウエ</t>
    </rPh>
    <rPh sb="6" eb="7">
      <t>ツ</t>
    </rPh>
    <phoneticPr fontId="3"/>
  </si>
  <si>
    <t>　　　９</t>
  </si>
  <si>
    <t xml:space="preserve">  　　  　７</t>
  </si>
  <si>
    <t>　　    　７</t>
  </si>
  <si>
    <t xml:space="preserve">  　　　 　７</t>
  </si>
  <si>
    <t xml:space="preserve">  　　   　７</t>
  </si>
  <si>
    <t>1-4へ転記(⑦～⑨)</t>
    <rPh sb="4" eb="6">
      <t>テンキ</t>
    </rPh>
    <phoneticPr fontId="3"/>
  </si>
  <si>
    <t>3-2(⑨～⑮)</t>
    <phoneticPr fontId="3"/>
  </si>
  <si>
    <t>3-2(①～⑧)</t>
    <phoneticPr fontId="3"/>
  </si>
  <si>
    <t>1-5へ転記(⑫～⑭)</t>
    <rPh sb="4" eb="6">
      <t>テンキ</t>
    </rPh>
    <phoneticPr fontId="3"/>
  </si>
  <si>
    <t>月間有効</t>
    <phoneticPr fontId="3"/>
  </si>
  <si>
    <t>求職者数</t>
    <phoneticPr fontId="3"/>
  </si>
  <si>
    <t>就  職  件  数</t>
    <phoneticPr fontId="3"/>
  </si>
  <si>
    <t xml:space="preserve">  　　  　８</t>
  </si>
  <si>
    <t>　　    　８</t>
  </si>
  <si>
    <t xml:space="preserve">  　　　 　８</t>
  </si>
  <si>
    <t xml:space="preserve">  　　   　８</t>
  </si>
  <si>
    <t>集計表No.3</t>
    <phoneticPr fontId="3"/>
  </si>
  <si>
    <t>集計表No.4</t>
    <phoneticPr fontId="3"/>
  </si>
  <si>
    <t>集計表No.2</t>
    <phoneticPr fontId="3"/>
  </si>
  <si>
    <t>集計表No.1</t>
    <rPh sb="0" eb="2">
      <t>シュウケイ</t>
    </rPh>
    <rPh sb="2" eb="3">
      <t>ヒョウ</t>
    </rPh>
    <phoneticPr fontId="3"/>
  </si>
  <si>
    <t>集計値</t>
    <phoneticPr fontId="3"/>
  </si>
  <si>
    <t>求人(単位:人)</t>
    <rPh sb="0" eb="2">
      <t>キュウジン</t>
    </rPh>
    <rPh sb="3" eb="5">
      <t>タンイ</t>
    </rPh>
    <rPh sb="6" eb="7">
      <t>ニン</t>
    </rPh>
    <phoneticPr fontId="4"/>
  </si>
  <si>
    <t>求人倍率</t>
    <rPh sb="0" eb="2">
      <t>キュウジン</t>
    </rPh>
    <rPh sb="2" eb="4">
      <t>バイリツ</t>
    </rPh>
    <phoneticPr fontId="4"/>
  </si>
  <si>
    <t>集計値</t>
  </si>
  <si>
    <t>長﨑</t>
  </si>
  <si>
    <t>(単位:人)</t>
    <phoneticPr fontId="3"/>
  </si>
  <si>
    <t>○初回受給者数</t>
    <rPh sb="1" eb="3">
      <t>ショカイ</t>
    </rPh>
    <rPh sb="3" eb="6">
      <t>ジュキュウシャ</t>
    </rPh>
    <rPh sb="6" eb="7">
      <t>スウ</t>
    </rPh>
    <phoneticPr fontId="3"/>
  </si>
  <si>
    <t>(鹿児島)</t>
    <phoneticPr fontId="3"/>
  </si>
  <si>
    <t>(九州計)</t>
    <phoneticPr fontId="3"/>
  </si>
  <si>
    <t>(全国計)</t>
    <rPh sb="1" eb="3">
      <t>ゼンコク</t>
    </rPh>
    <rPh sb="3" eb="4">
      <t>ケイ</t>
    </rPh>
    <phoneticPr fontId="3"/>
  </si>
  <si>
    <t>熊本</t>
    <phoneticPr fontId="3"/>
  </si>
  <si>
    <t>大分</t>
    <rPh sb="0" eb="2">
      <t>オオイタ</t>
    </rPh>
    <phoneticPr fontId="3"/>
  </si>
  <si>
    <t>宮崎</t>
    <rPh sb="0" eb="2">
      <t>ミヤザキ</t>
    </rPh>
    <phoneticPr fontId="3"/>
  </si>
  <si>
    <t>⑧</t>
    <phoneticPr fontId="3"/>
  </si>
  <si>
    <t>⑨</t>
    <phoneticPr fontId="3"/>
  </si>
  <si>
    <t>建築物工事費予定額</t>
    <rPh sb="0" eb="3">
      <t>ケンチクブツ</t>
    </rPh>
    <rPh sb="3" eb="5">
      <t>コウジ</t>
    </rPh>
    <rPh sb="5" eb="6">
      <t>ヒ</t>
    </rPh>
    <rPh sb="6" eb="8">
      <t>ヨテイ</t>
    </rPh>
    <rPh sb="8" eb="9">
      <t>ガク</t>
    </rPh>
    <phoneticPr fontId="3"/>
  </si>
  <si>
    <t>住宅着工件数(新設住宅)</t>
    <rPh sb="0" eb="2">
      <t>ジュウタク</t>
    </rPh>
    <rPh sb="2" eb="4">
      <t>チャッコウ</t>
    </rPh>
    <rPh sb="4" eb="6">
      <t>ケンスウ</t>
    </rPh>
    <rPh sb="7" eb="9">
      <t>シンセツ</t>
    </rPh>
    <rPh sb="9" eb="11">
      <t>ジュウタク</t>
    </rPh>
    <phoneticPr fontId="3"/>
  </si>
  <si>
    <t>電灯・電力使用量</t>
    <rPh sb="0" eb="2">
      <t>デントウ</t>
    </rPh>
    <rPh sb="3" eb="5">
      <t>デンリョク</t>
    </rPh>
    <rPh sb="5" eb="8">
      <t>シヨウリョウ</t>
    </rPh>
    <phoneticPr fontId="3"/>
  </si>
  <si>
    <t>○有効求職者数</t>
    <rPh sb="1" eb="3">
      <t>ユウコウ</t>
    </rPh>
    <rPh sb="3" eb="5">
      <t>キュウショク</t>
    </rPh>
    <rPh sb="5" eb="6">
      <t>シャ</t>
    </rPh>
    <rPh sb="6" eb="7">
      <t>スウ</t>
    </rPh>
    <phoneticPr fontId="4"/>
  </si>
  <si>
    <t>☆有効求人数</t>
    <rPh sb="1" eb="3">
      <t>ユウコウ</t>
    </rPh>
    <rPh sb="3" eb="5">
      <t>キュウジン</t>
    </rPh>
    <rPh sb="5" eb="6">
      <t>スウ</t>
    </rPh>
    <phoneticPr fontId="4"/>
  </si>
  <si>
    <t>有効求職者数</t>
    <rPh sb="4" eb="5">
      <t>シャ</t>
    </rPh>
    <rPh sb="5" eb="6">
      <t>スウ</t>
    </rPh>
    <phoneticPr fontId="3"/>
  </si>
  <si>
    <t xml:space="preserve">  　　  　９</t>
  </si>
  <si>
    <t>　　    　９</t>
  </si>
  <si>
    <t xml:space="preserve">  　　　 　９</t>
  </si>
  <si>
    <t xml:space="preserve">  　　   　９</t>
  </si>
  <si>
    <t>　</t>
    <phoneticPr fontId="3"/>
  </si>
  <si>
    <t>　   </t>
    <phoneticPr fontId="3"/>
  </si>
  <si>
    <t xml:space="preserve"> ／</t>
    <phoneticPr fontId="3"/>
  </si>
  <si>
    <t>前  月  差</t>
    <rPh sb="6" eb="7">
      <t>サ</t>
    </rPh>
    <phoneticPr fontId="3"/>
  </si>
  <si>
    <t>前年同月差</t>
    <rPh sb="4" eb="5">
      <t>サ</t>
    </rPh>
    <phoneticPr fontId="3"/>
  </si>
  <si>
    <t xml:space="preserve"> 10 </t>
  </si>
  <si>
    <t>　　　12</t>
  </si>
  <si>
    <t>⑧</t>
  </si>
  <si>
    <t>【2-3】⑧</t>
    <phoneticPr fontId="3"/>
  </si>
  <si>
    <t>【2-1】⑤,⑥,⑦</t>
  </si>
  <si>
    <t>【1-4】②</t>
  </si>
  <si>
    <t>前月分</t>
  </si>
  <si>
    <t>枚数</t>
  </si>
  <si>
    <t>(千枚)</t>
  </si>
  <si>
    <t>(枚)</t>
  </si>
  <si>
    <t>次月掲載</t>
  </si>
  <si>
    <t>(万枚)</t>
  </si>
  <si>
    <t>(百億円)</t>
  </si>
  <si>
    <t>1-4へ転記</t>
  </si>
  <si>
    <t>⑤－⑦</t>
  </si>
  <si>
    <t>②</t>
  </si>
  <si>
    <t>次月分</t>
    <rPh sb="0" eb="1">
      <t>ツギ</t>
    </rPh>
    <phoneticPr fontId="3"/>
  </si>
  <si>
    <t>-</t>
    <phoneticPr fontId="3"/>
  </si>
  <si>
    <t>　　（注）１．令和４年11月以降の手形交換高・不渡手形実数は，データ元が都道府県別の統計情報を有しなくなった。</t>
  </si>
  <si>
    <t>=/(*1000)*100</t>
    <phoneticPr fontId="3"/>
  </si>
  <si>
    <t></t>
    <phoneticPr fontId="3"/>
  </si>
  <si>
    <t></t>
    <phoneticPr fontId="3"/>
  </si>
  <si>
    <t xml:space="preserve">(全国計) </t>
    <rPh sb="1" eb="3">
      <t>ゼンコク</t>
    </rPh>
    <rPh sb="3" eb="4">
      <t>ケイ</t>
    </rPh>
    <phoneticPr fontId="3"/>
  </si>
  <si>
    <t>千KWh</t>
    <rPh sb="0" eb="1">
      <t>セン</t>
    </rPh>
    <phoneticPr fontId="3"/>
  </si>
  <si>
    <t>不渡手形率(％)</t>
    <rPh sb="0" eb="4">
      <t>フワタリテガタ</t>
    </rPh>
    <rPh sb="4" eb="5">
      <t>リツ</t>
    </rPh>
    <phoneticPr fontId="3"/>
  </si>
  <si>
    <t xml:space="preserve">  　　  　11</t>
  </si>
  <si>
    <t>　　    　11</t>
  </si>
  <si>
    <t xml:space="preserve">  　　　 　11</t>
  </si>
  <si>
    <t xml:space="preserve">  　　   　11</t>
  </si>
  <si>
    <t xml:space="preserve">  ２</t>
  </si>
  <si>
    <t xml:space="preserve">  ４</t>
  </si>
  <si>
    <t>　（注）１．令和４年４月からは，2020年（令和２年）基準に改定。</t>
    <phoneticPr fontId="4"/>
  </si>
  <si>
    <t xml:space="preserve"> ２</t>
  </si>
  <si>
    <t xml:space="preserve"> ４</t>
  </si>
  <si>
    <t>　　　（注）７．令和４年11月以降の手形交換高・不渡手形実数は，データ元が都道府県別の統計情報を有しなくなった。　　　　　</t>
    <phoneticPr fontId="4"/>
  </si>
  <si>
    <t>　　　（注）１．令和４年11月以降の手形交換高・不渡手形実数は，データ元が都道府県別の統計情報を有しなくなった。</t>
    <phoneticPr fontId="3"/>
  </si>
  <si>
    <t>(億円)</t>
    <rPh sb="1" eb="2">
      <t>オク</t>
    </rPh>
    <phoneticPr fontId="3"/>
  </si>
  <si>
    <t>-</t>
    <phoneticPr fontId="3"/>
  </si>
  <si>
    <t>件    数</t>
    <rPh sb="0" eb="1">
      <t>ケン</t>
    </rPh>
    <phoneticPr fontId="3"/>
  </si>
  <si>
    <t>一部4月号3-4⑨</t>
    <rPh sb="0" eb="2">
      <t>イチブ</t>
    </rPh>
    <rPh sb="3" eb="4">
      <t>ガツ</t>
    </rPh>
    <rPh sb="4" eb="5">
      <t>ゴウ</t>
    </rPh>
    <phoneticPr fontId="3"/>
  </si>
  <si>
    <t>-</t>
    <phoneticPr fontId="3"/>
  </si>
  <si>
    <t xml:space="preserve">  　　  　12</t>
  </si>
  <si>
    <t>　　    　12</t>
  </si>
  <si>
    <t xml:space="preserve">  　　   　12</t>
  </si>
  <si>
    <t xml:space="preserve">  　　　 　12</t>
  </si>
  <si>
    <t>　４</t>
  </si>
  <si>
    <t>　 ４</t>
  </si>
  <si>
    <t>5-1⑧</t>
  </si>
  <si>
    <t>5-2①</t>
  </si>
  <si>
    <t>　元(31)</t>
  </si>
  <si>
    <t xml:space="preserve">  元(31)</t>
  </si>
  <si>
    <t>⑤</t>
    <phoneticPr fontId="3"/>
  </si>
  <si>
    <t>⑥</t>
    <phoneticPr fontId="3"/>
  </si>
  <si>
    <t>⑦</t>
    <phoneticPr fontId="3"/>
  </si>
  <si>
    <t>→10KL 年計</t>
    <rPh sb="6" eb="7">
      <t>ネン</t>
    </rPh>
    <rPh sb="7" eb="8">
      <t>ケイ</t>
    </rPh>
    <phoneticPr fontId="3"/>
  </si>
  <si>
    <t>3月号</t>
    <rPh sb="1" eb="3">
      <t>ガツゴウ</t>
    </rPh>
    <phoneticPr fontId="3"/>
  </si>
  <si>
    <t>2022</t>
    <phoneticPr fontId="3"/>
  </si>
  <si>
    <t>1-1,2,3との関係で年計で集計</t>
    <rPh sb="9" eb="11">
      <t>カンケイ</t>
    </rPh>
    <rPh sb="12" eb="13">
      <t>ネン</t>
    </rPh>
    <rPh sb="13" eb="14">
      <t>ケイ</t>
    </rPh>
    <rPh sb="15" eb="17">
      <t>シュウケイ</t>
    </rPh>
    <phoneticPr fontId="3"/>
  </si>
  <si>
    <t>計算式はこちらで使用する。</t>
    <rPh sb="0" eb="3">
      <t>ケイサンシキ</t>
    </rPh>
    <rPh sb="8" eb="10">
      <t>シヨウ</t>
    </rPh>
    <phoneticPr fontId="3"/>
  </si>
  <si>
    <t>合計</t>
    <rPh sb="0" eb="2">
      <t>ゴウケイ</t>
    </rPh>
    <phoneticPr fontId="3"/>
  </si>
  <si>
    <t>年計</t>
    <rPh sb="0" eb="1">
      <t>ネン</t>
    </rPh>
    <rPh sb="1" eb="2">
      <t>ケイ</t>
    </rPh>
    <phoneticPr fontId="70"/>
  </si>
  <si>
    <t>鹿児島</t>
    <rPh sb="0" eb="3">
      <t>カゴシマ</t>
    </rPh>
    <phoneticPr fontId="70"/>
  </si>
  <si>
    <t>全国</t>
    <rPh sb="0" eb="2">
      <t>ゼンコク</t>
    </rPh>
    <phoneticPr fontId="70"/>
  </si>
  <si>
    <t>九州</t>
    <rPh sb="0" eb="2">
      <t>キュウシュウ</t>
    </rPh>
    <phoneticPr fontId="70"/>
  </si>
  <si>
    <t>百万円</t>
    <rPh sb="0" eb="3">
      <t>ヒャクマンエン</t>
    </rPh>
    <phoneticPr fontId="70"/>
  </si>
  <si>
    <t>億円</t>
    <rPh sb="0" eb="2">
      <t>オクエン</t>
    </rPh>
    <phoneticPr fontId="70"/>
  </si>
  <si>
    <t>千万円</t>
    <rPh sb="0" eb="2">
      <t>センマン</t>
    </rPh>
    <rPh sb="2" eb="3">
      <t>エン</t>
    </rPh>
    <phoneticPr fontId="70"/>
  </si>
  <si>
    <t>27年</t>
    <rPh sb="2" eb="3">
      <t>ネン</t>
    </rPh>
    <phoneticPr fontId="70"/>
  </si>
  <si>
    <t>元(31)</t>
    <rPh sb="0" eb="1">
      <t>モト</t>
    </rPh>
    <phoneticPr fontId="70"/>
  </si>
  <si>
    <t>1-1,2,3で使用する数値</t>
    <rPh sb="8" eb="10">
      <t>シヨウ</t>
    </rPh>
    <rPh sb="12" eb="14">
      <t>スウチ</t>
    </rPh>
    <phoneticPr fontId="3"/>
  </si>
  <si>
    <t xml:space="preserve">   ５. １</t>
  </si>
  <si>
    <t xml:space="preserve">  ５.  １</t>
  </si>
  <si>
    <t xml:space="preserve">  ５． １</t>
  </si>
  <si>
    <t xml:space="preserve">  ５.１</t>
  </si>
  <si>
    <t xml:space="preserve"> ５. １</t>
  </si>
  <si>
    <t xml:space="preserve"> ５.１</t>
  </si>
  <si>
    <t>↓</t>
  </si>
  <si>
    <t>５　製材用素材の都道府県別結果</t>
    <rPh sb="2" eb="4">
      <t>セイザイ</t>
    </rPh>
    <rPh sb="4" eb="7">
      <t>ヨウソザイ</t>
    </rPh>
    <rPh sb="13" eb="15">
      <t>ケッカ</t>
    </rPh>
    <phoneticPr fontId="101"/>
  </si>
  <si>
    <t>６　製材品の都道府県別結果</t>
    <rPh sb="2" eb="5">
      <t>セイザイヒン</t>
    </rPh>
    <rPh sb="11" eb="13">
      <t>ケッカ</t>
    </rPh>
    <phoneticPr fontId="101"/>
  </si>
  <si>
    <t>(2)　消費量</t>
  </si>
  <si>
    <t>(1)　生産量</t>
    <rPh sb="4" eb="6">
      <t>セイサン</t>
    </rPh>
    <rPh sb="6" eb="7">
      <t>リョウ</t>
    </rPh>
    <phoneticPr fontId="102"/>
  </si>
  <si>
    <t>(2)　出荷量</t>
    <phoneticPr fontId="101"/>
  </si>
  <si>
    <t>全　　国
・
都道府県</t>
  </si>
  <si>
    <t>対前月差</t>
    <rPh sb="0" eb="1">
      <t>タイ</t>
    </rPh>
    <rPh sb="1" eb="3">
      <t>ゼンゲツ</t>
    </rPh>
    <rPh sb="3" eb="4">
      <t>サ</t>
    </rPh>
    <phoneticPr fontId="101"/>
  </si>
  <si>
    <t>全　　　　国</t>
    <rPh sb="0" eb="1">
      <t>ゼン</t>
    </rPh>
    <rPh sb="5" eb="6">
      <t>コク</t>
    </rPh>
    <phoneticPr fontId="101"/>
  </si>
  <si>
    <t>うち北 海 道</t>
  </si>
  <si>
    <t>青　  森</t>
  </si>
  <si>
    <t>岩　  手</t>
  </si>
  <si>
    <t>宮　  城</t>
  </si>
  <si>
    <t>秋　  田</t>
  </si>
  <si>
    <t>山　  形</t>
  </si>
  <si>
    <t>福　  島</t>
  </si>
  <si>
    <t>茨　  城</t>
  </si>
  <si>
    <t>栃　  木</t>
  </si>
  <si>
    <t>群  　馬</t>
  </si>
  <si>
    <t>新　  潟</t>
  </si>
  <si>
    <t>長　  野</t>
  </si>
  <si>
    <t>岐　  阜</t>
  </si>
  <si>
    <t>静　  岡</t>
  </si>
  <si>
    <t>愛　  知</t>
  </si>
  <si>
    <t>三　  重</t>
  </si>
  <si>
    <t>兵　  庫</t>
  </si>
  <si>
    <t>奈　  良</t>
  </si>
  <si>
    <t>和 歌 山</t>
  </si>
  <si>
    <t>岡　　山</t>
    <rPh sb="0" eb="1">
      <t>オカ</t>
    </rPh>
    <rPh sb="3" eb="4">
      <t>ヤマ</t>
    </rPh>
    <phoneticPr fontId="101"/>
  </si>
  <si>
    <t>広　  島</t>
  </si>
  <si>
    <t>山　  口</t>
  </si>
  <si>
    <t>徳　  島</t>
  </si>
  <si>
    <t>愛　  媛</t>
  </si>
  <si>
    <t>高　  知</t>
  </si>
  <si>
    <t>福　  岡</t>
  </si>
  <si>
    <t>熊　  本</t>
  </si>
  <si>
    <t>大　  分</t>
  </si>
  <si>
    <t>宮　  崎</t>
  </si>
  <si>
    <t>鹿 児 島</t>
  </si>
  <si>
    <t>枠内にコピペ</t>
    <rPh sb="0" eb="2">
      <t>ワクナイ</t>
    </rPh>
    <phoneticPr fontId="3"/>
  </si>
  <si>
    <t>3-6</t>
    <phoneticPr fontId="3"/>
  </si>
  <si>
    <t>→</t>
    <phoneticPr fontId="3"/>
  </si>
  <si>
    <t>→　万KWh</t>
    <rPh sb="2" eb="3">
      <t>マン</t>
    </rPh>
    <phoneticPr fontId="3"/>
  </si>
  <si>
    <t>(1)　入荷量</t>
    <phoneticPr fontId="3"/>
  </si>
  <si>
    <t>統計表５(1)より</t>
    <phoneticPr fontId="3"/>
  </si>
  <si>
    <t>統計表５(2)より</t>
    <phoneticPr fontId="3"/>
  </si>
  <si>
    <t>統計表６(1)より</t>
    <phoneticPr fontId="3"/>
  </si>
  <si>
    <t>統計表６(2)より</t>
    <phoneticPr fontId="3"/>
  </si>
  <si>
    <t>単位：千m3</t>
    <phoneticPr fontId="3"/>
  </si>
  <si>
    <t>→　　10KL</t>
    <phoneticPr fontId="3"/>
  </si>
  <si>
    <t>→　億円</t>
    <phoneticPr fontId="3"/>
  </si>
  <si>
    <t>Y 287</t>
  </si>
  <si>
    <t>Y 279</t>
  </si>
  <si>
    <t>↓</t>
    <phoneticPr fontId="3"/>
  </si>
  <si>
    <t>2020</t>
  </si>
  <si>
    <t>2022</t>
  </si>
  <si>
    <t>確報より採用</t>
    <rPh sb="0" eb="2">
      <t>カクホウ</t>
    </rPh>
    <rPh sb="4" eb="6">
      <t>サイヨウ</t>
    </rPh>
    <phoneticPr fontId="3"/>
  </si>
  <si>
    <t>　　　　　　４．電灯・電力使用量は，平成28年４月から経済産業省資源エネルギー庁の電力調査統計に変更。</t>
    <rPh sb="8" eb="10">
      <t>デントウ</t>
    </rPh>
    <rPh sb="11" eb="13">
      <t>デンリョク</t>
    </rPh>
    <rPh sb="13" eb="16">
      <t>シヨウリョウ</t>
    </rPh>
    <rPh sb="18" eb="20">
      <t>ヘイセイ</t>
    </rPh>
    <rPh sb="22" eb="23">
      <t>ネン</t>
    </rPh>
    <rPh sb="24" eb="25">
      <t>ガツ</t>
    </rPh>
    <rPh sb="27" eb="29">
      <t>ケイザイ</t>
    </rPh>
    <rPh sb="29" eb="32">
      <t>サンギョウショウ</t>
    </rPh>
    <rPh sb="32" eb="34">
      <t>シゲン</t>
    </rPh>
    <rPh sb="39" eb="40">
      <t>チョウ</t>
    </rPh>
    <rPh sb="41" eb="43">
      <t>デンリョク</t>
    </rPh>
    <rPh sb="43" eb="45">
      <t>チョウサ</t>
    </rPh>
    <rPh sb="45" eb="47">
      <t>トウケイ</t>
    </rPh>
    <rPh sb="48" eb="50">
      <t>ヘンコウ</t>
    </rPh>
    <phoneticPr fontId="4"/>
  </si>
  <si>
    <t>　　　　 　 ４．電灯・電力使用量は，平成28年４月から経済産業省資源エネルギー庁の電力調査統計に変更。</t>
    <rPh sb="9" eb="11">
      <t>デントウ</t>
    </rPh>
    <rPh sb="12" eb="14">
      <t>デンリョク</t>
    </rPh>
    <rPh sb="14" eb="17">
      <t>シヨウリョウ</t>
    </rPh>
    <rPh sb="19" eb="21">
      <t>ヘイセイ</t>
    </rPh>
    <rPh sb="23" eb="24">
      <t>ネン</t>
    </rPh>
    <rPh sb="25" eb="26">
      <t>ガツ</t>
    </rPh>
    <rPh sb="28" eb="30">
      <t>ケイザイ</t>
    </rPh>
    <rPh sb="30" eb="33">
      <t>サンギョウショウ</t>
    </rPh>
    <rPh sb="33" eb="35">
      <t>シゲン</t>
    </rPh>
    <rPh sb="40" eb="41">
      <t>チョウ</t>
    </rPh>
    <rPh sb="42" eb="44">
      <t>デンリョク</t>
    </rPh>
    <rPh sb="44" eb="46">
      <t>チョウサ</t>
    </rPh>
    <rPh sb="46" eb="48">
      <t>トウケイ</t>
    </rPh>
    <rPh sb="49" eb="51">
      <t>ヘンコウ</t>
    </rPh>
    <phoneticPr fontId="4"/>
  </si>
  <si>
    <t>　５． １</t>
  </si>
  <si>
    <t xml:space="preserve"> ４　 〃</t>
  </si>
  <si>
    <t>　　 ２</t>
  </si>
  <si>
    <t>　　 ３</t>
  </si>
  <si>
    <t>　　 　２</t>
  </si>
  <si>
    <t>　　 　３</t>
  </si>
  <si>
    <t>４月号</t>
    <phoneticPr fontId="3"/>
  </si>
  <si>
    <t>　  ４</t>
  </si>
  <si>
    <t>-</t>
    <phoneticPr fontId="3"/>
  </si>
  <si>
    <t xml:space="preserve">　５.  １ </t>
  </si>
  <si>
    <t>県統計課「鹿児島県毎月推計人口」より</t>
    <rPh sb="0" eb="1">
      <t>ケン</t>
    </rPh>
    <rPh sb="1" eb="3">
      <t>トウケイ</t>
    </rPh>
    <rPh sb="3" eb="4">
      <t>カ</t>
    </rPh>
    <rPh sb="5" eb="9">
      <t>カゴシマケン</t>
    </rPh>
    <rPh sb="9" eb="11">
      <t>マイツキ</t>
    </rPh>
    <rPh sb="11" eb="13">
      <t>スイケイ</t>
    </rPh>
    <rPh sb="13" eb="15">
      <t>ジンコウ</t>
    </rPh>
    <phoneticPr fontId="4"/>
  </si>
  <si>
    <t>県統計課「鹿児島県毎月推計人口」より</t>
    <phoneticPr fontId="3"/>
  </si>
  <si>
    <t>　　　３．かつおぶしの生産量は，山川水産加工協同組合および枕崎水産加工協同組合の資料による。</t>
    <phoneticPr fontId="3"/>
  </si>
  <si>
    <t xml:space="preserve">　２ </t>
  </si>
  <si>
    <t xml:space="preserve">　３ </t>
  </si>
  <si>
    <t>　　 ４</t>
  </si>
  <si>
    <t>　　 　４</t>
  </si>
  <si>
    <t>第２四半期</t>
  </si>
  <si>
    <t>第３四半期</t>
  </si>
  <si>
    <t>令和２年</t>
  </si>
  <si>
    <t>令和３年</t>
  </si>
  <si>
    <t>令和５年</t>
    <rPh sb="0" eb="2">
      <t>レイワ</t>
    </rPh>
    <rPh sb="3" eb="4">
      <t>ネン</t>
    </rPh>
    <phoneticPr fontId="37"/>
  </si>
  <si>
    <t>　令和2年(2020年)＝100</t>
    <rPh sb="1" eb="3">
      <t>レイワ</t>
    </rPh>
    <rPh sb="10" eb="11">
      <t>ネン</t>
    </rPh>
    <phoneticPr fontId="3"/>
  </si>
  <si>
    <t>　令和2年(2020年)＝100</t>
    <phoneticPr fontId="3"/>
  </si>
  <si>
    <t>　　　　　　３．令和５年６月号から全ての指標を令和２年(2020年)基準に改定(鉱工業指数を除く)。</t>
    <rPh sb="8" eb="10">
      <t>レイワ</t>
    </rPh>
    <rPh sb="11" eb="12">
      <t>ネン</t>
    </rPh>
    <rPh sb="13" eb="15">
      <t>ガツゴウ</t>
    </rPh>
    <rPh sb="17" eb="18">
      <t>スベ</t>
    </rPh>
    <rPh sb="20" eb="22">
      <t>シヒョウ</t>
    </rPh>
    <rPh sb="23" eb="25">
      <t>レイワ</t>
    </rPh>
    <rPh sb="26" eb="27">
      <t>ネン</t>
    </rPh>
    <rPh sb="34" eb="36">
      <t>キジュン</t>
    </rPh>
    <rPh sb="37" eb="39">
      <t>カイテイ</t>
    </rPh>
    <rPh sb="40" eb="43">
      <t>コウコウギョウ</t>
    </rPh>
    <rPh sb="43" eb="45">
      <t>シスウ</t>
    </rPh>
    <rPh sb="46" eb="47">
      <t>ノゾ</t>
    </rPh>
    <phoneticPr fontId="4"/>
  </si>
  <si>
    <t>　  ２年</t>
    <rPh sb="4" eb="5">
      <t>ネン</t>
    </rPh>
    <phoneticPr fontId="4"/>
  </si>
  <si>
    <t>　 ２年</t>
    <rPh sb="3" eb="4">
      <t>ネン</t>
    </rPh>
    <phoneticPr fontId="4"/>
  </si>
  <si>
    <t xml:space="preserve">  ２年</t>
    <rPh sb="3" eb="4">
      <t>ネン</t>
    </rPh>
    <phoneticPr fontId="4"/>
  </si>
  <si>
    <t>　２年</t>
    <rPh sb="2" eb="3">
      <t>ネン</t>
    </rPh>
    <phoneticPr fontId="4"/>
  </si>
  <si>
    <t xml:space="preserve"> 　　     ４．電灯・電力使用量は，平成28年４月から経済産業省資源エネルギー庁の電力調査統計に変更。</t>
    <rPh sb="10" eb="12">
      <t>デントウ</t>
    </rPh>
    <rPh sb="13" eb="15">
      <t>デンリョク</t>
    </rPh>
    <rPh sb="15" eb="18">
      <t>シヨウリョウ</t>
    </rPh>
    <rPh sb="20" eb="22">
      <t>ヘイセイ</t>
    </rPh>
    <rPh sb="24" eb="25">
      <t>ネン</t>
    </rPh>
    <rPh sb="26" eb="27">
      <t>ガツ</t>
    </rPh>
    <rPh sb="29" eb="31">
      <t>ケイザイ</t>
    </rPh>
    <rPh sb="31" eb="34">
      <t>サンギョウショウ</t>
    </rPh>
    <rPh sb="34" eb="36">
      <t>シゲン</t>
    </rPh>
    <rPh sb="41" eb="42">
      <t>チョウ</t>
    </rPh>
    <rPh sb="43" eb="45">
      <t>デンリョク</t>
    </rPh>
    <rPh sb="45" eb="47">
      <t>チョウサ</t>
    </rPh>
    <rPh sb="47" eb="49">
      <t>トウケイ</t>
    </rPh>
    <rPh sb="50" eb="52">
      <t>ヘンコウ</t>
    </rPh>
    <phoneticPr fontId="4"/>
  </si>
  <si>
    <t>　　　　　６．消費者物価指数については，令和３年10月号から2020年（令和２年）基準に改定。</t>
    <rPh sb="7" eb="10">
      <t>ショウヒシャ</t>
    </rPh>
    <rPh sb="10" eb="12">
      <t>ブッカ</t>
    </rPh>
    <rPh sb="12" eb="14">
      <t>シスウ</t>
    </rPh>
    <rPh sb="20" eb="22">
      <t>レイワ</t>
    </rPh>
    <rPh sb="23" eb="24">
      <t>ネン</t>
    </rPh>
    <rPh sb="26" eb="27">
      <t>ガツ</t>
    </rPh>
    <rPh sb="27" eb="28">
      <t>ゴウ</t>
    </rPh>
    <rPh sb="34" eb="35">
      <t>ネン</t>
    </rPh>
    <rPh sb="36" eb="38">
      <t>レイワ</t>
    </rPh>
    <rPh sb="39" eb="40">
      <t>ネン</t>
    </rPh>
    <rPh sb="41" eb="43">
      <t>キジュン</t>
    </rPh>
    <rPh sb="44" eb="46">
      <t>カイテイ</t>
    </rPh>
    <phoneticPr fontId="4"/>
  </si>
  <si>
    <t xml:space="preserve"> ２年</t>
    <rPh sb="2" eb="3">
      <t>ネン</t>
    </rPh>
    <phoneticPr fontId="3"/>
  </si>
  <si>
    <t>年度計から年計に訂正　R5.6</t>
    <phoneticPr fontId="3"/>
  </si>
  <si>
    <t>　令和2年(2020年)＝100</t>
    <phoneticPr fontId="3"/>
  </si>
  <si>
    <t>　 ２年</t>
    <rPh sb="3" eb="4">
      <t>ネン</t>
    </rPh>
    <phoneticPr fontId="3"/>
  </si>
  <si>
    <t>　　　　　７．令和４年11月以降の手形交換高・不渡手形実数は，データ元が都道府県別の統計情報を有しなくなった。</t>
    <rPh sb="7" eb="9">
      <t>レイワ</t>
    </rPh>
    <rPh sb="10" eb="11">
      <t>ネン</t>
    </rPh>
    <rPh sb="13" eb="16">
      <t>ガツイコウ</t>
    </rPh>
    <rPh sb="17" eb="19">
      <t>テガタ</t>
    </rPh>
    <rPh sb="19" eb="21">
      <t>コウカン</t>
    </rPh>
    <rPh sb="21" eb="22">
      <t>タカ</t>
    </rPh>
    <rPh sb="23" eb="25">
      <t>フワタリ</t>
    </rPh>
    <rPh sb="25" eb="27">
      <t>テガタ</t>
    </rPh>
    <rPh sb="27" eb="29">
      <t>ジッスウ</t>
    </rPh>
    <rPh sb="34" eb="35">
      <t>モト</t>
    </rPh>
    <rPh sb="36" eb="40">
      <t>トドウフケン</t>
    </rPh>
    <rPh sb="40" eb="41">
      <t>ベツ</t>
    </rPh>
    <rPh sb="42" eb="44">
      <t>トウケイ</t>
    </rPh>
    <rPh sb="44" eb="46">
      <t>ジョウホウ</t>
    </rPh>
    <rPh sb="47" eb="48">
      <t>ユウ</t>
    </rPh>
    <phoneticPr fontId="4"/>
  </si>
  <si>
    <t xml:space="preserve">      ３．＊季節調整済指数（ただし年の指数は原指数）</t>
    <phoneticPr fontId="3"/>
  </si>
  <si>
    <t xml:space="preserve">      ４．月間日雇有効求職者数は平成22年４月分より四半期報に変更</t>
    <phoneticPr fontId="4"/>
  </si>
  <si>
    <t>鹿児島労働局，九州経済調査協会，厚生労働省「雇用保険事業月報」</t>
    <rPh sb="0" eb="3">
      <t>カゴシマ</t>
    </rPh>
    <rPh sb="3" eb="5">
      <t>ロウドウ</t>
    </rPh>
    <rPh sb="5" eb="6">
      <t>キョク</t>
    </rPh>
    <rPh sb="7" eb="9">
      <t>キュウシュウ</t>
    </rPh>
    <rPh sb="9" eb="11">
      <t>ケイザイ</t>
    </rPh>
    <rPh sb="11" eb="13">
      <t>チョウサ</t>
    </rPh>
    <rPh sb="13" eb="15">
      <t>キョウカイ</t>
    </rPh>
    <rPh sb="16" eb="18">
      <t>コウセイ</t>
    </rPh>
    <rPh sb="18" eb="21">
      <t>ロウドウショウ</t>
    </rPh>
    <rPh sb="22" eb="24">
      <t>コヨウ</t>
    </rPh>
    <rPh sb="24" eb="26">
      <t>ホケン</t>
    </rPh>
    <rPh sb="26" eb="28">
      <t>ジギョウ</t>
    </rPh>
    <rPh sb="28" eb="30">
      <t>ゲッポウ</t>
    </rPh>
    <phoneticPr fontId="4"/>
  </si>
  <si>
    <t>　　 ５</t>
  </si>
  <si>
    <t>　　 　５</t>
  </si>
  <si>
    <t>求人倍率と有効求職者数（九州）</t>
    <phoneticPr fontId="3"/>
  </si>
  <si>
    <t>初回受給者数（九州）</t>
    <phoneticPr fontId="3"/>
  </si>
  <si>
    <t>3-2 ①</t>
    <phoneticPr fontId="3"/>
  </si>
  <si>
    <t>3-2 ⑨</t>
    <phoneticPr fontId="3"/>
  </si>
  <si>
    <t>1-4 ⑦</t>
    <phoneticPr fontId="3"/>
  </si>
  <si>
    <t>1-5 ⑫</t>
    <phoneticPr fontId="3"/>
  </si>
  <si>
    <t>3-8 ①</t>
    <phoneticPr fontId="3"/>
  </si>
  <si>
    <t>1-5 ①</t>
    <phoneticPr fontId="3"/>
  </si>
  <si>
    <t>3-10 ①</t>
    <phoneticPr fontId="3"/>
  </si>
  <si>
    <t>5-2 ⑦</t>
    <phoneticPr fontId="3"/>
  </si>
  <si>
    <t>5-2 ⑥</t>
    <phoneticPr fontId="3"/>
  </si>
  <si>
    <t>2-1　</t>
    <phoneticPr fontId="3"/>
  </si>
  <si>
    <t>　　　２．平成29年10月以降の都市ガス販売量は，データの提供元からデータが提供されないこととなった。</t>
    <phoneticPr fontId="4"/>
  </si>
  <si>
    <t>　　 ６</t>
  </si>
  <si>
    <t>　　 　６</t>
  </si>
  <si>
    <t>出典：</t>
    <rPh sb="0" eb="2">
      <t>シュッテン</t>
    </rPh>
    <phoneticPr fontId="3"/>
  </si>
  <si>
    <t>農林水産省　木材統計調査</t>
    <rPh sb="0" eb="5">
      <t>ノウリンスイサンショウ</t>
    </rPh>
    <rPh sb="6" eb="8">
      <t>モクザイ</t>
    </rPh>
    <rPh sb="8" eb="10">
      <t>トウケイ</t>
    </rPh>
    <rPh sb="10" eb="12">
      <t>チョウサ</t>
    </rPh>
    <phoneticPr fontId="3"/>
  </si>
  <si>
    <t>　　 ７</t>
  </si>
  <si>
    <t>　　 　７</t>
  </si>
  <si>
    <t xml:space="preserve"> </t>
    <phoneticPr fontId="3"/>
  </si>
  <si>
    <t>１ － ３    九    州    の   主   要</t>
    <phoneticPr fontId="3"/>
  </si>
  <si>
    <t>　　 ８</t>
  </si>
  <si>
    <t>　　 　８</t>
  </si>
  <si>
    <t xml:space="preserve"> ５. １</t>
    <phoneticPr fontId="3"/>
  </si>
  <si>
    <t>　　 ９</t>
  </si>
  <si>
    <t>　　 　９</t>
  </si>
  <si>
    <t xml:space="preserve">      11</t>
  </si>
  <si>
    <t>　　　11</t>
  </si>
  <si>
    <t xml:space="preserve"> </t>
    <phoneticPr fontId="3"/>
  </si>
  <si>
    <t xml:space="preserve">       10 </t>
  </si>
  <si>
    <t xml:space="preserve">       10  </t>
  </si>
  <si>
    <t xml:space="preserve">  ５</t>
  </si>
  <si>
    <t>2月号</t>
    <rPh sb="1" eb="2">
      <t>ツキ</t>
    </rPh>
    <rPh sb="2" eb="3">
      <t>ゴウ</t>
    </rPh>
    <phoneticPr fontId="3"/>
  </si>
  <si>
    <t xml:space="preserve"> 元(31)年</t>
    <rPh sb="1" eb="2">
      <t>ゲン</t>
    </rPh>
    <rPh sb="6" eb="7">
      <t>ネン</t>
    </rPh>
    <phoneticPr fontId="4"/>
  </si>
  <si>
    <t xml:space="preserve"> ５</t>
  </si>
  <si>
    <t>12月分</t>
    <rPh sb="2" eb="4">
      <t>ツキブン</t>
    </rPh>
    <phoneticPr fontId="3"/>
  </si>
  <si>
    <t>年間累計</t>
    <rPh sb="0" eb="2">
      <t>ネンカン</t>
    </rPh>
    <rPh sb="2" eb="4">
      <t>ルイケイ</t>
    </rPh>
    <phoneticPr fontId="3"/>
  </si>
  <si>
    <t>11ヶ月の集計</t>
    <rPh sb="3" eb="4">
      <t>ゲツ</t>
    </rPh>
    <rPh sb="5" eb="7">
      <t>シュウケイ</t>
    </rPh>
    <phoneticPr fontId="3"/>
  </si>
  <si>
    <t>今回提出資料が，年間累計となっているため，11ヶ月までの集計の差額で12月分を計上</t>
    <rPh sb="0" eb="2">
      <t>コンカイ</t>
    </rPh>
    <rPh sb="2" eb="4">
      <t>テイシュツ</t>
    </rPh>
    <rPh sb="4" eb="6">
      <t>シリョウ</t>
    </rPh>
    <rPh sb="8" eb="10">
      <t>ネンカン</t>
    </rPh>
    <rPh sb="10" eb="12">
      <t>ルイケイ</t>
    </rPh>
    <rPh sb="24" eb="25">
      <t>ゲツ</t>
    </rPh>
    <rPh sb="28" eb="30">
      <t>シュウケイ</t>
    </rPh>
    <rPh sb="31" eb="33">
      <t>サガク</t>
    </rPh>
    <rPh sb="36" eb="38">
      <t>ツキブン</t>
    </rPh>
    <rPh sb="39" eb="40">
      <t>ケイ</t>
    </rPh>
    <rPh sb="40" eb="41">
      <t>ウエ</t>
    </rPh>
    <phoneticPr fontId="3"/>
  </si>
  <si>
    <t>　 ５</t>
  </si>
  <si>
    <t>単位:百万円</t>
  </si>
  <si>
    <t>件数</t>
    <rPh sb="0" eb="2">
      <t>ケンスウ</t>
    </rPh>
    <phoneticPr fontId="70"/>
  </si>
  <si>
    <t>元（31）年</t>
    <rPh sb="5" eb="6">
      <t>ネン</t>
    </rPh>
    <phoneticPr fontId="3"/>
  </si>
  <si>
    <t xml:space="preserve">     　10　</t>
  </si>
  <si>
    <t xml:space="preserve">     　11　</t>
  </si>
  <si>
    <t xml:space="preserve">  元(31)年</t>
    <rPh sb="2" eb="3">
      <t>ゲン</t>
    </rPh>
    <rPh sb="7" eb="8">
      <t>ネン</t>
    </rPh>
    <phoneticPr fontId="4"/>
  </si>
  <si>
    <t>　５</t>
  </si>
  <si>
    <t>　３年</t>
    <rPh sb="2" eb="3">
      <t>ネン</t>
    </rPh>
    <phoneticPr fontId="3"/>
  </si>
  <si>
    <t xml:space="preserve"> 2020年平均＝100,%</t>
    <phoneticPr fontId="70"/>
  </si>
  <si>
    <t>平均</t>
    <rPh sb="0" eb="2">
      <t>ヘイキン</t>
    </rPh>
    <phoneticPr fontId="70"/>
  </si>
  <si>
    <t>4-6 年計</t>
    <rPh sb="4" eb="5">
      <t>ネン</t>
    </rPh>
    <rPh sb="5" eb="6">
      <t>ケイ</t>
    </rPh>
    <phoneticPr fontId="70"/>
  </si>
  <si>
    <t>R05</t>
    <phoneticPr fontId="70"/>
  </si>
  <si>
    <t>3月計上</t>
    <rPh sb="1" eb="2">
      <t>ツキ</t>
    </rPh>
    <rPh sb="2" eb="4">
      <t>ケイジョウ</t>
    </rPh>
    <phoneticPr fontId="70"/>
  </si>
  <si>
    <t>　３年</t>
    <rPh sb="2" eb="3">
      <t>ネン</t>
    </rPh>
    <phoneticPr fontId="70"/>
  </si>
  <si>
    <t>R05</t>
    <phoneticPr fontId="3"/>
  </si>
  <si>
    <t>R5なし</t>
    <phoneticPr fontId="3"/>
  </si>
  <si>
    <t>　元(31)年</t>
    <rPh sb="1" eb="2">
      <t>ゲン</t>
    </rPh>
    <rPh sb="6" eb="7">
      <t>ネン</t>
    </rPh>
    <phoneticPr fontId="4"/>
  </si>
  <si>
    <t xml:space="preserve">  元（31）年</t>
    <rPh sb="7" eb="8">
      <t>ネン</t>
    </rPh>
    <phoneticPr fontId="3"/>
  </si>
  <si>
    <t>　元(31)年</t>
    <rPh sb="6" eb="7">
      <t>ネン</t>
    </rPh>
    <phoneticPr fontId="3"/>
  </si>
  <si>
    <t xml:space="preserve"> 元(31)年</t>
    <rPh sb="6" eb="7">
      <t>ネン</t>
    </rPh>
    <phoneticPr fontId="3"/>
  </si>
  <si>
    <t>R元(31)年</t>
    <rPh sb="1" eb="2">
      <t>ゲン</t>
    </rPh>
    <rPh sb="6" eb="7">
      <t>ネン</t>
    </rPh>
    <phoneticPr fontId="4"/>
  </si>
  <si>
    <t xml:space="preserve"> 　５　</t>
    <phoneticPr fontId="3"/>
  </si>
  <si>
    <t xml:space="preserve">   元(31)年</t>
    <rPh sb="8" eb="9">
      <t>ネン</t>
    </rPh>
    <phoneticPr fontId="3"/>
  </si>
  <si>
    <t>R05</t>
    <phoneticPr fontId="3"/>
  </si>
  <si>
    <t xml:space="preserve"> 元(31)年</t>
    <rPh sb="6" eb="7">
      <t>ネン</t>
    </rPh>
    <phoneticPr fontId="3"/>
  </si>
  <si>
    <t>3月号</t>
    <phoneticPr fontId="3"/>
  </si>
  <si>
    <t>鹿児島</t>
    <rPh sb="0" eb="3">
      <t>カゴシマ</t>
    </rPh>
    <phoneticPr fontId="17"/>
  </si>
  <si>
    <t>九州</t>
    <rPh sb="0" eb="2">
      <t>キュウシュウ</t>
    </rPh>
    <phoneticPr fontId="17"/>
  </si>
  <si>
    <t>全国</t>
    <rPh sb="0" eb="2">
      <t>ゼンコク</t>
    </rPh>
    <phoneticPr fontId="17"/>
  </si>
  <si>
    <t>2023</t>
    <phoneticPr fontId="3"/>
  </si>
  <si>
    <t xml:space="preserve">  元(31)年</t>
    <rPh sb="7" eb="8">
      <t>ネン</t>
    </rPh>
    <phoneticPr fontId="3"/>
  </si>
  <si>
    <t xml:space="preserve">  ６.  １</t>
  </si>
  <si>
    <t>と平均　R05</t>
    <phoneticPr fontId="3"/>
  </si>
  <si>
    <t xml:space="preserve">      ２</t>
  </si>
  <si>
    <t>　　　２</t>
  </si>
  <si>
    <t xml:space="preserve">６.１  </t>
  </si>
  <si>
    <t>６.１　</t>
  </si>
  <si>
    <t xml:space="preserve">６.１ </t>
  </si>
  <si>
    <t xml:space="preserve"> ６.１ </t>
  </si>
  <si>
    <t xml:space="preserve">' ２ </t>
  </si>
  <si>
    <t>６.１</t>
  </si>
  <si>
    <t xml:space="preserve">   ６. １</t>
  </si>
  <si>
    <t xml:space="preserve">  ６． １</t>
  </si>
  <si>
    <t xml:space="preserve">   ６．１ </t>
  </si>
  <si>
    <t xml:space="preserve">  ６.１</t>
  </si>
  <si>
    <t xml:space="preserve"> ６. １</t>
  </si>
  <si>
    <t>　     10</t>
  </si>
  <si>
    <t xml:space="preserve"> ６.１</t>
  </si>
  <si>
    <t xml:space="preserve">  30年</t>
    <rPh sb="4" eb="5">
      <t>ネン</t>
    </rPh>
    <phoneticPr fontId="3"/>
  </si>
  <si>
    <t>（注）1. 鶏卵生産は，平成22年１月分から年１回公表に変更。</t>
    <phoneticPr fontId="4"/>
  </si>
  <si>
    <t>曽於市</t>
    <rPh sb="0" eb="2">
      <t>ソオ</t>
    </rPh>
    <rPh sb="2" eb="3">
      <t>シ</t>
    </rPh>
    <phoneticPr fontId="6"/>
  </si>
  <si>
    <t>霧島市</t>
    <rPh sb="0" eb="2">
      <t>キリシマ</t>
    </rPh>
    <rPh sb="2" eb="3">
      <t>シ</t>
    </rPh>
    <phoneticPr fontId="6"/>
  </si>
  <si>
    <t>いちき串木野市</t>
    <rPh sb="3" eb="7">
      <t>クシキノシ</t>
    </rPh>
    <phoneticPr fontId="6"/>
  </si>
  <si>
    <t>南さつま市</t>
    <rPh sb="0" eb="1">
      <t>ミナミ</t>
    </rPh>
    <rPh sb="4" eb="5">
      <t>シ</t>
    </rPh>
    <phoneticPr fontId="6"/>
  </si>
  <si>
    <t>志布志市</t>
    <rPh sb="0" eb="3">
      <t>シブシ</t>
    </rPh>
    <rPh sb="3" eb="4">
      <t>シ</t>
    </rPh>
    <phoneticPr fontId="6"/>
  </si>
  <si>
    <t>奄美市</t>
    <rPh sb="0" eb="3">
      <t>アマミシ</t>
    </rPh>
    <phoneticPr fontId="6"/>
  </si>
  <si>
    <t>南九州市</t>
    <rPh sb="0" eb="3">
      <t>ミナミキュウシュウ</t>
    </rPh>
    <rPh sb="3" eb="4">
      <t>シ</t>
    </rPh>
    <phoneticPr fontId="6"/>
  </si>
  <si>
    <t>伊佐市</t>
    <rPh sb="0" eb="2">
      <t>イサ</t>
    </rPh>
    <rPh sb="2" eb="3">
      <t>シ</t>
    </rPh>
    <phoneticPr fontId="6"/>
  </si>
  <si>
    <t>姶良市</t>
    <rPh sb="0" eb="2">
      <t>アイラ</t>
    </rPh>
    <rPh sb="2" eb="3">
      <t>シ</t>
    </rPh>
    <phoneticPr fontId="6"/>
  </si>
  <si>
    <t>肝付町</t>
    <rPh sb="0" eb="1">
      <t>キモ</t>
    </rPh>
    <rPh sb="1" eb="2">
      <t>ツキ</t>
    </rPh>
    <rPh sb="2" eb="3">
      <t>チョウ</t>
    </rPh>
    <phoneticPr fontId="6"/>
  </si>
  <si>
    <t>屋久島町</t>
    <rPh sb="2" eb="3">
      <t>シマ</t>
    </rPh>
    <phoneticPr fontId="6"/>
  </si>
  <si>
    <t xml:space="preserve">   30年</t>
    <rPh sb="5" eb="6">
      <t>ネン</t>
    </rPh>
    <phoneticPr fontId="3"/>
  </si>
  <si>
    <t>　　　（注）８．鉱工業生産指数の令和５年１月～12月は，2023年の年間補正に伴う修正後の数値である。</t>
    <rPh sb="8" eb="11">
      <t>コウコウギョウ</t>
    </rPh>
    <rPh sb="11" eb="13">
      <t>セイサン</t>
    </rPh>
    <rPh sb="13" eb="15">
      <t>シスウ</t>
    </rPh>
    <rPh sb="16" eb="18">
      <t>レイワ</t>
    </rPh>
    <rPh sb="19" eb="20">
      <t>ネン</t>
    </rPh>
    <rPh sb="21" eb="22">
      <t>ツキ</t>
    </rPh>
    <rPh sb="25" eb="26">
      <t>ガツ</t>
    </rPh>
    <rPh sb="32" eb="33">
      <t>ネン</t>
    </rPh>
    <rPh sb="34" eb="36">
      <t>ネンカン</t>
    </rPh>
    <rPh sb="36" eb="38">
      <t>ホセイ</t>
    </rPh>
    <rPh sb="39" eb="40">
      <t>トモナ</t>
    </rPh>
    <rPh sb="41" eb="43">
      <t>シュウセイ</t>
    </rPh>
    <rPh sb="43" eb="44">
      <t>ゴ</t>
    </rPh>
    <rPh sb="45" eb="47">
      <t>スウチ</t>
    </rPh>
    <phoneticPr fontId="3"/>
  </si>
  <si>
    <t>還 収 高</t>
    <phoneticPr fontId="3"/>
  </si>
  <si>
    <t xml:space="preserve">   （注）１．日銀券実数のマイナスは還収超。</t>
    <phoneticPr fontId="3"/>
  </si>
  <si>
    <t xml:space="preserve">       ２.令和５年以前は確定値，令和６年は暫定値</t>
    <rPh sb="9" eb="11">
      <t>レイワ</t>
    </rPh>
    <rPh sb="12" eb="13">
      <t>ネン</t>
    </rPh>
    <rPh sb="13" eb="15">
      <t>イゼン</t>
    </rPh>
    <rPh sb="16" eb="19">
      <t>カクテイチ</t>
    </rPh>
    <rPh sb="20" eb="22">
      <t>レイワ</t>
    </rPh>
    <rPh sb="23" eb="24">
      <t>ネン</t>
    </rPh>
    <rPh sb="25" eb="28">
      <t>ザンテイチ</t>
    </rPh>
    <phoneticPr fontId="4"/>
  </si>
  <si>
    <t>　  ５</t>
  </si>
  <si>
    <t>　  元(31)年度　　</t>
    <rPh sb="3" eb="4">
      <t>ゲン</t>
    </rPh>
    <rPh sb="8" eb="10">
      <t>ネンド</t>
    </rPh>
    <phoneticPr fontId="4"/>
  </si>
  <si>
    <t xml:space="preserve">２  </t>
  </si>
  <si>
    <t>　６． １</t>
  </si>
  <si>
    <t xml:space="preserve">  ６.  １　</t>
  </si>
  <si>
    <t xml:space="preserve"> 28年度3月末</t>
  </si>
  <si>
    <t xml:space="preserve"> ２　 〃</t>
  </si>
  <si>
    <t xml:space="preserve"> ５　 〃</t>
  </si>
  <si>
    <t xml:space="preserve">　６.  １ </t>
  </si>
  <si>
    <t xml:space="preserve">   ６.  　１</t>
  </si>
  <si>
    <t xml:space="preserve">    ６.  　１</t>
  </si>
  <si>
    <t xml:space="preserve">' ３ </t>
  </si>
  <si>
    <t>霧島神宮</t>
    <rPh sb="0" eb="4">
      <t>キリシマジングウ</t>
    </rPh>
    <phoneticPr fontId="37"/>
  </si>
  <si>
    <t>　　　　　３．令和５年６月号から全ての指標を令和２年(2020年)基準に改定(鉱工業指数は令和６年５月号から)。</t>
    <phoneticPr fontId="4"/>
  </si>
  <si>
    <t>-</t>
    <phoneticPr fontId="3"/>
  </si>
  <si>
    <t>11月の値</t>
    <phoneticPr fontId="3"/>
  </si>
  <si>
    <t>６月号</t>
    <rPh sb="1" eb="2">
      <t>ガツ</t>
    </rPh>
    <rPh sb="2" eb="3">
      <t>ゴウ</t>
    </rPh>
    <phoneticPr fontId="4"/>
  </si>
  <si>
    <t>６月号</t>
    <rPh sb="1" eb="2">
      <t>ガツ</t>
    </rPh>
    <rPh sb="2" eb="3">
      <t>ゴウ</t>
    </rPh>
    <phoneticPr fontId="3"/>
  </si>
  <si>
    <t>　　　　 　 ３．令和５年６月号から全ての指標を令和２年(2020年)基準に改定(鉱工業指数は令和５年７月号から)。</t>
    <rPh sb="9" eb="11">
      <t>レイワ</t>
    </rPh>
    <rPh sb="12" eb="13">
      <t>ネン</t>
    </rPh>
    <rPh sb="14" eb="15">
      <t>ガツ</t>
    </rPh>
    <rPh sb="15" eb="16">
      <t>ゴウ</t>
    </rPh>
    <rPh sb="18" eb="19">
      <t>スベ</t>
    </rPh>
    <rPh sb="21" eb="23">
      <t>シヒョウ</t>
    </rPh>
    <rPh sb="24" eb="26">
      <t>レイワ</t>
    </rPh>
    <rPh sb="27" eb="28">
      <t>ネン</t>
    </rPh>
    <rPh sb="33" eb="34">
      <t>ネン</t>
    </rPh>
    <rPh sb="35" eb="37">
      <t>キジュン</t>
    </rPh>
    <rPh sb="38" eb="40">
      <t>カイテイ</t>
    </rPh>
    <rPh sb="41" eb="44">
      <t>コウコウギョウ</t>
    </rPh>
    <rPh sb="44" eb="46">
      <t>シスウ</t>
    </rPh>
    <rPh sb="47" eb="49">
      <t>レイワ</t>
    </rPh>
    <rPh sb="50" eb="51">
      <t>ネン</t>
    </rPh>
    <rPh sb="52" eb="53">
      <t>ガツ</t>
    </rPh>
    <rPh sb="53" eb="54">
      <t>ゴウ</t>
    </rPh>
    <phoneticPr fontId="4"/>
  </si>
  <si>
    <t>２　</t>
  </si>
  <si>
    <t>　６.  １</t>
  </si>
  <si>
    <t xml:space="preserve">  　　  　２</t>
  </si>
  <si>
    <t>　　    　２</t>
  </si>
  <si>
    <t xml:space="preserve">  　　　 　２</t>
  </si>
  <si>
    <t xml:space="preserve">  　　   　２</t>
  </si>
  <si>
    <t>令和４年</t>
  </si>
  <si>
    <t>令和６年</t>
    <rPh sb="0" eb="2">
      <t>レイワ</t>
    </rPh>
    <rPh sb="3" eb="4">
      <t>ネン</t>
    </rPh>
    <phoneticPr fontId="37"/>
  </si>
  <si>
    <t>＊</t>
    <phoneticPr fontId="3"/>
  </si>
  <si>
    <t>　　　３.毎年第１四半期平均公表時に，新たな結果を追加して再計算し，前年までの過去５年間の四半期及び</t>
    <rPh sb="5" eb="7">
      <t>マイトシ</t>
    </rPh>
    <rPh sb="7" eb="8">
      <t>ダイ</t>
    </rPh>
    <rPh sb="9" eb="12">
      <t>シハンキ</t>
    </rPh>
    <rPh sb="12" eb="14">
      <t>ヘイキン</t>
    </rPh>
    <rPh sb="14" eb="16">
      <t>コウヒョウ</t>
    </rPh>
    <rPh sb="16" eb="17">
      <t>ジ</t>
    </rPh>
    <rPh sb="19" eb="20">
      <t>アラ</t>
    </rPh>
    <rPh sb="22" eb="24">
      <t>ケッカ</t>
    </rPh>
    <rPh sb="25" eb="27">
      <t>ツイカ</t>
    </rPh>
    <rPh sb="29" eb="32">
      <t>サイケイサン</t>
    </rPh>
    <rPh sb="34" eb="36">
      <t>ゼンネン</t>
    </rPh>
    <rPh sb="39" eb="41">
      <t>カコ</t>
    </rPh>
    <rPh sb="42" eb="44">
      <t>ネンカン</t>
    </rPh>
    <rPh sb="45" eb="48">
      <t>シハンキ</t>
    </rPh>
    <rPh sb="48" eb="49">
      <t>オヨ</t>
    </rPh>
    <phoneticPr fontId="3"/>
  </si>
  <si>
    <t>　　　　 年平均結果を遡って一部改定しています。</t>
    <rPh sb="5" eb="8">
      <t>ネンヘイキン</t>
    </rPh>
    <rPh sb="8" eb="10">
      <t>ケッカ</t>
    </rPh>
    <rPh sb="11" eb="12">
      <t>サカノボ</t>
    </rPh>
    <rPh sb="14" eb="16">
      <t>イチブ</t>
    </rPh>
    <rPh sb="16" eb="18">
      <t>カイテイ</t>
    </rPh>
    <phoneticPr fontId="3"/>
  </si>
  <si>
    <t>市町村別着工統計（令和６年度）</t>
    <rPh sb="9" eb="11">
      <t>レイワ</t>
    </rPh>
    <phoneticPr fontId="17"/>
  </si>
  <si>
    <t>持家</t>
  </si>
  <si>
    <t>給与</t>
  </si>
  <si>
    <t>単位:百万円</t>
    <phoneticPr fontId="3"/>
  </si>
  <si>
    <t xml:space="preserve"> ①</t>
    <phoneticPr fontId="3"/>
  </si>
  <si>
    <t>3-3 ②</t>
    <phoneticPr fontId="3"/>
  </si>
  <si>
    <t>※①は「公共工事向」の数値に合わせる。</t>
    <rPh sb="1" eb="2">
      <t>ガツブン</t>
    </rPh>
    <rPh sb="4" eb="6">
      <t>コウキョウ</t>
    </rPh>
    <rPh sb="6" eb="8">
      <t>コウジ</t>
    </rPh>
    <rPh sb="8" eb="9">
      <t>ム</t>
    </rPh>
    <rPh sb="11" eb="13">
      <t>スウチ</t>
    </rPh>
    <rPh sb="14" eb="15">
      <t>ア</t>
    </rPh>
    <phoneticPr fontId="3"/>
  </si>
  <si>
    <t>　又は，グラフで見る県の動きP.4公共工事の請負金額にあわせる。</t>
    <rPh sb="1" eb="2">
      <t>マタ</t>
    </rPh>
    <rPh sb="8" eb="9">
      <t>ミ</t>
    </rPh>
    <rPh sb="10" eb="11">
      <t>ケン</t>
    </rPh>
    <rPh sb="12" eb="13">
      <t>ウゴ</t>
    </rPh>
    <rPh sb="17" eb="19">
      <t>コウキョウ</t>
    </rPh>
    <rPh sb="19" eb="21">
      <t>コウジ</t>
    </rPh>
    <rPh sb="22" eb="24">
      <t>ウケオイ</t>
    </rPh>
    <rPh sb="24" eb="26">
      <t>キンガク</t>
    </rPh>
    <phoneticPr fontId="3"/>
  </si>
  <si>
    <t>　当月分①-⑤は，提供資料がR6.4月から異なるため累計の差額で表示してある。</t>
    <phoneticPr fontId="3"/>
  </si>
  <si>
    <t>①は「公共工事向」の数値に合わせる。</t>
    <phoneticPr fontId="3"/>
  </si>
  <si>
    <t>消 費 量</t>
    <phoneticPr fontId="3"/>
  </si>
  <si>
    <t>入　荷　量</t>
    <rPh sb="0" eb="1">
      <t>ニュウ</t>
    </rPh>
    <rPh sb="2" eb="3">
      <t>ニ</t>
    </rPh>
    <rPh sb="4" eb="5">
      <t>リョウ</t>
    </rPh>
    <phoneticPr fontId="3"/>
  </si>
  <si>
    <t>製　材　用　素　材</t>
    <phoneticPr fontId="3"/>
  </si>
  <si>
    <t>農林水産省木材統計調査</t>
    <rPh sb="0" eb="2">
      <t>ノウリン</t>
    </rPh>
    <rPh sb="2" eb="5">
      <t>スイサンショウ</t>
    </rPh>
    <rPh sb="5" eb="7">
      <t>モクザイ</t>
    </rPh>
    <rPh sb="7" eb="9">
      <t>トウケイ</t>
    </rPh>
    <rPh sb="9" eb="11">
      <t>チョウサ</t>
    </rPh>
    <phoneticPr fontId="3"/>
  </si>
  <si>
    <t>出 荷 量</t>
    <phoneticPr fontId="3"/>
  </si>
  <si>
    <t>入 荷 量</t>
    <rPh sb="0" eb="1">
      <t>イ</t>
    </rPh>
    <phoneticPr fontId="3"/>
  </si>
  <si>
    <t>製　材　用　素　材</t>
    <phoneticPr fontId="4"/>
  </si>
  <si>
    <t>　５.  ４</t>
    <phoneticPr fontId="3"/>
  </si>
  <si>
    <t xml:space="preserve">  元(31)年度</t>
    <rPh sb="2" eb="3">
      <t>ゲン</t>
    </rPh>
    <rPh sb="7" eb="9">
      <t>ネンド</t>
    </rPh>
    <phoneticPr fontId="4"/>
  </si>
  <si>
    <t>R06</t>
    <phoneticPr fontId="3"/>
  </si>
  <si>
    <t>7月号</t>
    <rPh sb="1" eb="2">
      <t>ガツ</t>
    </rPh>
    <rPh sb="2" eb="3">
      <t>ゴウ</t>
    </rPh>
    <phoneticPr fontId="3"/>
  </si>
  <si>
    <t>-=</t>
    <phoneticPr fontId="3"/>
  </si>
  <si>
    <t xml:space="preserve"> ①</t>
  </si>
  <si>
    <t xml:space="preserve"> 光　熱・</t>
    <phoneticPr fontId="3"/>
  </si>
  <si>
    <t>家 具・</t>
    <phoneticPr fontId="3"/>
  </si>
  <si>
    <t>水 道</t>
    <phoneticPr fontId="3"/>
  </si>
  <si>
    <t>通　信</t>
    <phoneticPr fontId="4"/>
  </si>
  <si>
    <t xml:space="preserve">  25年度</t>
  </si>
  <si>
    <t xml:space="preserve">  ６.  １</t>
    <phoneticPr fontId="3"/>
  </si>
  <si>
    <t xml:space="preserve">  ５.  ４</t>
    <phoneticPr fontId="3"/>
  </si>
  <si>
    <t>3月号,9月号　</t>
  </si>
  <si>
    <t>注意　元データで集計して結果を四捨五入</t>
    <rPh sb="0" eb="2">
      <t>チュウイ</t>
    </rPh>
    <rPh sb="3" eb="4">
      <t>モト</t>
    </rPh>
    <rPh sb="8" eb="10">
      <t>シュウケイ</t>
    </rPh>
    <rPh sb="12" eb="14">
      <t>ケッカ</t>
    </rPh>
    <rPh sb="15" eb="19">
      <t>シシャゴニュウ</t>
    </rPh>
    <phoneticPr fontId="3"/>
  </si>
  <si>
    <t>　　３：</t>
    <phoneticPr fontId="3"/>
  </si>
  <si>
    <t>完全失業率は季節調整値であり，毎年１月結果公表時に過去10年間の数値を遡及改定している。</t>
    <phoneticPr fontId="3"/>
  </si>
  <si>
    <t>さやいんげん</t>
    <phoneticPr fontId="3"/>
  </si>
  <si>
    <t>9月</t>
  </si>
  <si>
    <t xml:space="preserve">      10</t>
  </si>
  <si>
    <t>　　　10</t>
  </si>
  <si>
    <t>完全失業者</t>
    <rPh sb="0" eb="2">
      <t>カンゼン</t>
    </rPh>
    <phoneticPr fontId="3"/>
  </si>
  <si>
    <t>完全失業率</t>
    <rPh sb="0" eb="2">
      <t>カンゼン</t>
    </rPh>
    <phoneticPr fontId="3"/>
  </si>
  <si>
    <t>さやえんどう</t>
    <phoneticPr fontId="3"/>
  </si>
  <si>
    <t>ピーマン</t>
    <phoneticPr fontId="3"/>
  </si>
  <si>
    <t>10月</t>
  </si>
  <si>
    <t xml:space="preserve">11 </t>
    <phoneticPr fontId="3"/>
  </si>
  <si>
    <t>　５． ８</t>
  </si>
  <si>
    <t xml:space="preserve">       10</t>
    <phoneticPr fontId="3"/>
  </si>
  <si>
    <t xml:space="preserve">   　11</t>
    <phoneticPr fontId="3"/>
  </si>
  <si>
    <t xml:space="preserve">  ５.８</t>
  </si>
  <si>
    <t xml:space="preserve">  　 10</t>
    <phoneticPr fontId="3"/>
  </si>
  <si>
    <t xml:space="preserve">  　　  　10</t>
    <phoneticPr fontId="3"/>
  </si>
  <si>
    <t>　　    　10</t>
    <phoneticPr fontId="3"/>
  </si>
  <si>
    <t xml:space="preserve">  　　　 　10</t>
    <phoneticPr fontId="3"/>
  </si>
  <si>
    <t xml:space="preserve">  　　   　10</t>
    <phoneticPr fontId="3"/>
  </si>
  <si>
    <t>実えんどう</t>
    <rPh sb="0" eb="1">
      <t>ミ</t>
    </rPh>
    <phoneticPr fontId="3"/>
  </si>
  <si>
    <t>ピーマン</t>
    <phoneticPr fontId="3"/>
  </si>
  <si>
    <t>だいこん</t>
    <phoneticPr fontId="3"/>
  </si>
  <si>
    <t>はくさい</t>
    <phoneticPr fontId="3"/>
  </si>
  <si>
    <t>野菜総計</t>
    <rPh sb="0" eb="2">
      <t>ヤサイ</t>
    </rPh>
    <rPh sb="2" eb="4">
      <t>ソウケイ</t>
    </rPh>
    <phoneticPr fontId="3"/>
  </si>
  <si>
    <t>きゅうり</t>
    <phoneticPr fontId="3"/>
  </si>
  <si>
    <t>R6.11</t>
    <phoneticPr fontId="3"/>
  </si>
  <si>
    <t>11月</t>
  </si>
  <si>
    <t>５.９</t>
  </si>
  <si>
    <t xml:space="preserve">５.９ </t>
    <phoneticPr fontId="3"/>
  </si>
  <si>
    <t xml:space="preserve">12 </t>
    <phoneticPr fontId="3"/>
  </si>
  <si>
    <t xml:space="preserve">   ５. ９</t>
  </si>
  <si>
    <t xml:space="preserve">  ５.  ９</t>
  </si>
  <si>
    <t xml:space="preserve">  ５． ９</t>
  </si>
  <si>
    <t xml:space="preserve">   ５．９</t>
  </si>
  <si>
    <t xml:space="preserve">５.９  </t>
  </si>
  <si>
    <t>５.９　</t>
  </si>
  <si>
    <t>　５． ９</t>
  </si>
  <si>
    <t xml:space="preserve">  ５.  ９　</t>
  </si>
  <si>
    <t xml:space="preserve">  ５.９</t>
  </si>
  <si>
    <t xml:space="preserve">     　10　</t>
    <phoneticPr fontId="3"/>
  </si>
  <si>
    <t>　５.  ８</t>
  </si>
  <si>
    <t xml:space="preserve">　５.  ８ </t>
  </si>
  <si>
    <t xml:space="preserve">11 </t>
    <phoneticPr fontId="3"/>
  </si>
  <si>
    <t xml:space="preserve"> ５. ９</t>
  </si>
  <si>
    <t>　     10</t>
    <phoneticPr fontId="3"/>
  </si>
  <si>
    <t xml:space="preserve"> ５.９</t>
  </si>
  <si>
    <t>　 ５.12</t>
  </si>
  <si>
    <t>　 ６.１</t>
    <phoneticPr fontId="3"/>
  </si>
  <si>
    <t>　 ７.１</t>
    <phoneticPr fontId="3"/>
  </si>
  <si>
    <t xml:space="preserve">   ５.12</t>
  </si>
  <si>
    <t xml:space="preserve">   ６.１</t>
    <phoneticPr fontId="3"/>
  </si>
  <si>
    <t xml:space="preserve">   ７.１</t>
    <phoneticPr fontId="3"/>
  </si>
  <si>
    <t xml:space="preserve">   ５.  　９</t>
  </si>
  <si>
    <t xml:space="preserve">    ５.  　９</t>
  </si>
  <si>
    <t>11月</t>
    <rPh sb="2" eb="3">
      <t>ガツ</t>
    </rPh>
    <phoneticPr fontId="4"/>
  </si>
  <si>
    <t>11月</t>
    <rPh sb="2" eb="3">
      <t>ガツ</t>
    </rPh>
    <phoneticPr fontId="3"/>
  </si>
  <si>
    <t>R611</t>
    <phoneticPr fontId="3"/>
  </si>
  <si>
    <t>11月</t>
    <rPh sb="2" eb="3">
      <t>ガツ</t>
    </rPh>
    <phoneticPr fontId="17"/>
  </si>
  <si>
    <t>かぼちゃ</t>
    <phoneticPr fontId="4"/>
  </si>
  <si>
    <t>さやいんげん</t>
    <phoneticPr fontId="3"/>
  </si>
  <si>
    <t>さやえんどう</t>
    <phoneticPr fontId="3"/>
  </si>
  <si>
    <t>実えんどう</t>
    <rPh sb="0" eb="1">
      <t>ミ</t>
    </rPh>
    <phoneticPr fontId="3"/>
  </si>
  <si>
    <t>そらまめ</t>
    <phoneticPr fontId="3"/>
  </si>
  <si>
    <t>たけのこ</t>
    <phoneticPr fontId="3"/>
  </si>
  <si>
    <t>かぼちゃ</t>
    <phoneticPr fontId="3"/>
  </si>
  <si>
    <t>そらまめ</t>
    <phoneticPr fontId="3"/>
  </si>
  <si>
    <t>えだまめ</t>
  </si>
  <si>
    <t>えだまめ</t>
    <phoneticPr fontId="3"/>
  </si>
  <si>
    <t>ピーマン</t>
    <phoneticPr fontId="3"/>
  </si>
  <si>
    <t>たけのこ</t>
    <phoneticPr fontId="4"/>
  </si>
  <si>
    <t>にんじん</t>
    <phoneticPr fontId="3"/>
  </si>
  <si>
    <t>野菜総計</t>
    <rPh sb="0" eb="2">
      <t>ヤサイ</t>
    </rPh>
    <rPh sb="2" eb="4">
      <t>ソウケイ</t>
    </rPh>
    <phoneticPr fontId="4"/>
  </si>
  <si>
    <t>だいこん</t>
    <phoneticPr fontId="3"/>
  </si>
  <si>
    <t>はくさい</t>
    <phoneticPr fontId="3"/>
  </si>
  <si>
    <t>キャベツ</t>
    <phoneticPr fontId="3"/>
  </si>
  <si>
    <t>きゅうり</t>
    <phoneticPr fontId="3"/>
  </si>
  <si>
    <t>野菜総計</t>
    <rPh sb="0" eb="4">
      <t>ヤサイソウケイ</t>
    </rPh>
    <phoneticPr fontId="3"/>
  </si>
  <si>
    <t>キャベツ</t>
    <phoneticPr fontId="3"/>
  </si>
  <si>
    <t>確定資料を記述</t>
    <rPh sb="0" eb="4">
      <t>カクテイシリョウ</t>
    </rPh>
    <rPh sb="5" eb="7">
      <t>キジュツ</t>
    </rPh>
    <phoneticPr fontId="3"/>
  </si>
  <si>
    <t xml:space="preserve"> R6. 9</t>
  </si>
  <si>
    <t xml:space="preserve"> R6. 10</t>
  </si>
  <si>
    <t xml:space="preserve"> R6. 11</t>
  </si>
  <si>
    <t>　２年</t>
    <rPh sb="2" eb="3">
      <t>ネン</t>
    </rPh>
    <phoneticPr fontId="3"/>
  </si>
  <si>
    <t>　６</t>
  </si>
  <si>
    <t>　 ２年</t>
    <rPh sb="3" eb="4">
      <t>ネン</t>
    </rPh>
    <phoneticPr fontId="3"/>
  </si>
  <si>
    <t>　 ６</t>
  </si>
  <si>
    <t>令和６年平均を記入願います</t>
    <rPh sb="0" eb="2">
      <t>レイワ</t>
    </rPh>
    <rPh sb="3" eb="6">
      <t>ネンヘイキン</t>
    </rPh>
    <rPh sb="7" eb="10">
      <t>キニュウネガ</t>
    </rPh>
    <phoneticPr fontId="3"/>
  </si>
  <si>
    <t>令和６年平均を記入願います</t>
    <rPh sb="0" eb="2">
      <t>レイワ</t>
    </rPh>
    <phoneticPr fontId="3"/>
  </si>
  <si>
    <t>令和６年合計を記入願います</t>
    <rPh sb="0" eb="2">
      <t>レイワ</t>
    </rPh>
    <rPh sb="3" eb="4">
      <t>ネン</t>
    </rPh>
    <rPh sb="4" eb="6">
      <t>ゴウケイ</t>
    </rPh>
    <rPh sb="7" eb="10">
      <t>キニュウネガ</t>
    </rPh>
    <phoneticPr fontId="3"/>
  </si>
  <si>
    <t xml:space="preserve">  ２年</t>
    <rPh sb="3" eb="4">
      <t>ネン</t>
    </rPh>
    <phoneticPr fontId="3"/>
  </si>
  <si>
    <t xml:space="preserve">  ６</t>
  </si>
  <si>
    <t>気象庁発表の年間2024資料を参考とした</t>
    <rPh sb="0" eb="3">
      <t>キショウチョウ</t>
    </rPh>
    <rPh sb="3" eb="5">
      <t>ハッピョウ</t>
    </rPh>
    <rPh sb="6" eb="8">
      <t>ネンカン</t>
    </rPh>
    <rPh sb="12" eb="14">
      <t>シリョウ</t>
    </rPh>
    <rPh sb="15" eb="17">
      <t>サンコウ</t>
    </rPh>
    <phoneticPr fontId="3"/>
  </si>
  <si>
    <t xml:space="preserve">   元（31）年</t>
    <rPh sb="3" eb="4">
      <t>ゲン</t>
    </rPh>
    <rPh sb="8" eb="9">
      <t>ネン</t>
    </rPh>
    <phoneticPr fontId="4"/>
  </si>
  <si>
    <t xml:space="preserve">  ６年</t>
    <rPh sb="3" eb="4">
      <t>ネン</t>
    </rPh>
    <phoneticPr fontId="3"/>
  </si>
  <si>
    <t>気象庁発表2024</t>
    <rPh sb="0" eb="3">
      <t>キショウチョウ</t>
    </rPh>
    <rPh sb="3" eb="5">
      <t>ハッピョウ</t>
    </rPh>
    <phoneticPr fontId="3"/>
  </si>
  <si>
    <t>と平均R06</t>
    <rPh sb="1" eb="3">
      <t>ヘイキン</t>
    </rPh>
    <phoneticPr fontId="3"/>
  </si>
  <si>
    <t xml:space="preserve">  ３</t>
    <phoneticPr fontId="4"/>
  </si>
  <si>
    <r>
      <rPr>
        <b/>
        <sz val="12"/>
        <color rgb="FFFF0000"/>
        <rFont val="ＭＳ Ｐゴシック"/>
        <family val="3"/>
        <charset val="128"/>
      </rPr>
      <t>11</t>
    </r>
    <r>
      <rPr>
        <sz val="12"/>
        <rFont val="ＭＳ Ｐゴシック"/>
        <family val="3"/>
        <charset val="128"/>
      </rPr>
      <t>月計</t>
    </r>
    <phoneticPr fontId="3"/>
  </si>
  <si>
    <r>
      <rPr>
        <sz val="12"/>
        <color rgb="FFFF0000"/>
        <rFont val="ＭＳ Ｐゴシック"/>
        <family val="3"/>
        <charset val="128"/>
      </rPr>
      <t>12</t>
    </r>
    <r>
      <rPr>
        <sz val="12"/>
        <rFont val="ＭＳ Ｐゴシック"/>
        <family val="3"/>
      </rPr>
      <t>月計</t>
    </r>
    <rPh sb="2" eb="3">
      <t>ガツ</t>
    </rPh>
    <rPh sb="3" eb="4">
      <t>ケイ</t>
    </rPh>
    <phoneticPr fontId="4"/>
  </si>
  <si>
    <r>
      <t></t>
    </r>
    <r>
      <rPr>
        <sz val="12"/>
        <color rgb="FFFF0000"/>
        <rFont val="ＭＳ Ｐゴシック"/>
        <family val="3"/>
        <charset val="128"/>
      </rPr>
      <t>4-11月</t>
    </r>
    <r>
      <rPr>
        <sz val="12"/>
        <rFont val="ＭＳ Ｐゴシック"/>
        <family val="3"/>
        <charset val="128"/>
      </rPr>
      <t>累計</t>
    </r>
    <rPh sb="5" eb="6">
      <t>ガツ</t>
    </rPh>
    <rPh sb="6" eb="8">
      <t>ルイケイ</t>
    </rPh>
    <phoneticPr fontId="4"/>
  </si>
  <si>
    <r>
      <t></t>
    </r>
    <r>
      <rPr>
        <sz val="12"/>
        <color rgb="FFFF0000"/>
        <rFont val="ＭＳ Ｐゴシック"/>
        <family val="3"/>
        <charset val="128"/>
      </rPr>
      <t>4-12</t>
    </r>
    <r>
      <rPr>
        <sz val="12"/>
        <rFont val="ＭＳ Ｐゴシック"/>
        <family val="3"/>
      </rPr>
      <t>月累計</t>
    </r>
    <rPh sb="5" eb="6">
      <t>ガツ</t>
    </rPh>
    <rPh sb="6" eb="8">
      <t>ルイケイ</t>
    </rPh>
    <phoneticPr fontId="4"/>
  </si>
  <si>
    <t xml:space="preserve"> ２年</t>
    <rPh sb="2" eb="3">
      <t>ネン</t>
    </rPh>
    <phoneticPr fontId="3"/>
  </si>
  <si>
    <t xml:space="preserve"> ６</t>
  </si>
  <si>
    <t>　　　　　　５．令和６年11月の電灯・電力使用量は，データ提供元が未発表である。</t>
    <rPh sb="8" eb="10">
      <t>レイワ</t>
    </rPh>
    <rPh sb="11" eb="12">
      <t>ネン</t>
    </rPh>
    <rPh sb="14" eb="15">
      <t>ガツ</t>
    </rPh>
    <rPh sb="16" eb="18">
      <t>デントウ</t>
    </rPh>
    <rPh sb="19" eb="21">
      <t>デンリョク</t>
    </rPh>
    <rPh sb="29" eb="32">
      <t>テイキョウモト</t>
    </rPh>
    <rPh sb="33" eb="36">
      <t>ミハッピョウ</t>
    </rPh>
    <phoneticPr fontId="4"/>
  </si>
  <si>
    <t>　　　　　５．令和６年11月の電灯・電力使用量は，データ提供元が未発表である。</t>
    <rPh sb="7" eb="9">
      <t>レイワ</t>
    </rPh>
    <rPh sb="10" eb="11">
      <t>ネン</t>
    </rPh>
    <rPh sb="13" eb="14">
      <t>ガツ</t>
    </rPh>
    <rPh sb="15" eb="17">
      <t>デントウ</t>
    </rPh>
    <rPh sb="18" eb="20">
      <t>デンリョク</t>
    </rPh>
    <rPh sb="20" eb="23">
      <t>シヨウリョウ</t>
    </rPh>
    <rPh sb="28" eb="30">
      <t>テイキョウ</t>
    </rPh>
    <rPh sb="30" eb="31">
      <t>モト</t>
    </rPh>
    <rPh sb="32" eb="35">
      <t>ミハッピョウ</t>
    </rPh>
    <phoneticPr fontId="4"/>
  </si>
  <si>
    <t>令和６年11月の電灯・電力使用量は，データ提供元が未発表である。</t>
    <rPh sb="0" eb="2">
      <t>レイワ</t>
    </rPh>
    <rPh sb="3" eb="4">
      <t>ネン</t>
    </rPh>
    <rPh sb="6" eb="7">
      <t>ガツ</t>
    </rPh>
    <phoneticPr fontId="4"/>
  </si>
  <si>
    <t xml:space="preserve"> ２年</t>
    <rPh sb="2" eb="3">
      <t>ネン</t>
    </rPh>
    <phoneticPr fontId="3"/>
  </si>
  <si>
    <t xml:space="preserve">   ２年</t>
    <rPh sb="4" eb="5">
      <t>ネン</t>
    </rPh>
    <phoneticPr fontId="3"/>
  </si>
  <si>
    <t>R6.12</t>
    <phoneticPr fontId="3"/>
  </si>
  <si>
    <t>Y 281</t>
  </si>
  <si>
    <t>R612　　e-Statより入手</t>
    <phoneticPr fontId="3"/>
  </si>
  <si>
    <t>12月</t>
    <phoneticPr fontId="101"/>
  </si>
  <si>
    <t>R6.10</t>
    <phoneticPr fontId="3"/>
  </si>
  <si>
    <t>-</t>
    <phoneticPr fontId="3"/>
  </si>
  <si>
    <t>2022年</t>
  </si>
  <si>
    <t xml:space="preserve">  －</t>
  </si>
  <si>
    <t>2023年</t>
  </si>
  <si>
    <t>2023年Ⅲ期</t>
  </si>
  <si>
    <t>Ⅳ期</t>
  </si>
  <si>
    <t>2024年Ⅰ期</t>
  </si>
  <si>
    <t>Ⅱ期</t>
  </si>
  <si>
    <t>Ⅲ期</t>
  </si>
  <si>
    <t>r -770</t>
  </si>
  <si>
    <t>令和７年１月１日 現在</t>
    <rPh sb="0" eb="2">
      <t>レイワ</t>
    </rPh>
    <rPh sb="3" eb="4">
      <t>ネン</t>
    </rPh>
    <rPh sb="5" eb="6">
      <t>ガツ</t>
    </rPh>
    <rPh sb="7" eb="8">
      <t>ニチ</t>
    </rPh>
    <rPh sb="9" eb="11">
      <t>ゲンザイ</t>
    </rPh>
    <phoneticPr fontId="4"/>
  </si>
  <si>
    <t>　　(令和６年12月)</t>
    <rPh sb="3" eb="5">
      <t>レイワ</t>
    </rPh>
    <rPh sb="6" eb="7">
      <t>ネン</t>
    </rPh>
    <phoneticPr fontId="4"/>
  </si>
  <si>
    <t>令和6年8月</t>
    <rPh sb="0" eb="2">
      <t>レイワ</t>
    </rPh>
    <rPh sb="3" eb="4">
      <t>ネン</t>
    </rPh>
    <rPh sb="5" eb="6">
      <t>ガツ</t>
    </rPh>
    <phoneticPr fontId="3"/>
  </si>
  <si>
    <t>12月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</si>
</sst>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8">
    <numFmt numFmtId="176" formatCode="0.0"/>
    <numFmt numFmtId="177" formatCode="#,##0.000;\-#,##0.000"/>
    <numFmt numFmtId="178" formatCode="0.000"/>
    <numFmt numFmtId="179" formatCode="#,##0.000"/>
    <numFmt numFmtId="180" formatCode="0.0_ "/>
    <numFmt numFmtId="181" formatCode="0.0_);[Red]\(0.0\)"/>
    <numFmt numFmtId="182" formatCode=";;;"/>
    <numFmt numFmtId="183" formatCode="#,##0.0;[Red]\-#,##0.0"/>
    <numFmt numFmtId="184" formatCode="#,##0.0"/>
    <numFmt numFmtId="185" formatCode="#,##0.00000"/>
    <numFmt numFmtId="186" formatCode="#,##0_ "/>
    <numFmt numFmtId="187" formatCode="#,##0.00_ "/>
    <numFmt numFmtId="188" formatCode="#,##0_);[Red]\(#,##0\)"/>
    <numFmt numFmtId="189" formatCode="#,##0.0;\-#,##0.0"/>
    <numFmt numFmtId="190" formatCode="[$-411]ge\.m\.d;@"/>
    <numFmt numFmtId="191" formatCode="#,##0.0_ ;[Red]\-#,##0.0\ "/>
    <numFmt numFmtId="192" formatCode="#,##0.000_ ;[Red]\-#,##0.000\ "/>
    <numFmt numFmtId="193" formatCode="#,##0.0_ "/>
    <numFmt numFmtId="194" formatCode="#,##0.0000;[Red]\-#,##0.0000"/>
    <numFmt numFmtId="195" formatCode="#,##0.00000;[Red]\-#,##0.00000"/>
    <numFmt numFmtId="196" formatCode="#,##0.0000000;[Red]\-#,##0.0000000"/>
    <numFmt numFmtId="197" formatCode="[$-411]ggge&quot;年&quot;m&quot;月&quot;d&quot;日&quot;;@"/>
    <numFmt numFmtId="198" formatCode="\G\/&quot;標&quot;&quot;準&quot;"/>
    <numFmt numFmtId="199" formatCode="d/&quot;既&quot;&quot;定&quot;"/>
    <numFmt numFmtId="200" formatCode="0&quot;年&quot;"/>
    <numFmt numFmtId="201" formatCode="0&quot;月&quot;"/>
    <numFmt numFmtId="202" formatCode="#,##0;\-#,##0;\-"/>
    <numFmt numFmtId="203" formatCode="&quot;=&quot;\ #,##0.0000000;[Red]\-#,##0.0000000"/>
    <numFmt numFmtId="204" formatCode="&quot;≒&quot;\ #,##0.00;\-#,##0.00"/>
    <numFmt numFmtId="205" formatCode="&quot;r&quot;\ #,##0"/>
    <numFmt numFmtId="206" formatCode="#,##0.0;\-#,##0.0;\-"/>
    <numFmt numFmtId="207" formatCode="#,##0.000;\-#,##0.000;\-"/>
    <numFmt numFmtId="208" formatCode="&quot;≒&quot;\ #,##0.00"/>
    <numFmt numFmtId="209" formatCode="&quot;＝&quot;\ #,##0.0000"/>
    <numFmt numFmtId="210" formatCode="\ #,##0.00;\-#,##0.00;\-"/>
    <numFmt numFmtId="211" formatCode="\ #,##0.0;\-#,##0.0;\-"/>
    <numFmt numFmtId="212" formatCode="#,##0_ ;[Red]\-#,##0\ "/>
    <numFmt numFmtId="213" formatCode="\ #,##0.0;\-#,##0.0"/>
  </numFmts>
  <fonts count="121">
    <font>
      <sz val="12"/>
      <name val="ＭＳ 明朝"/>
      <family val="1"/>
    </font>
    <font>
      <sz val="12"/>
      <name val="ＭＳ 明朝"/>
      <family val="1"/>
    </font>
    <font>
      <sz val="12"/>
      <name val="ＭＳ ゴシック"/>
      <family val="3"/>
    </font>
    <font>
      <sz val="6"/>
      <name val="ＭＳ Ｐ明朝"/>
      <family val="1"/>
      <charset val="128"/>
    </font>
    <font>
      <sz val="6"/>
      <name val="ＭＳ 明朝"/>
      <family val="1"/>
    </font>
    <font>
      <b/>
      <sz val="20"/>
      <name val="ＭＳ ゴシック"/>
      <family val="3"/>
    </font>
    <font>
      <b/>
      <sz val="16"/>
      <name val="ＭＳ ゴシック"/>
      <family val="3"/>
    </font>
    <font>
      <sz val="6"/>
      <name val="ＭＳ ゴシック"/>
      <family val="3"/>
    </font>
    <font>
      <sz val="11"/>
      <name val="ＭＳ Ｐゴシック"/>
      <family val="3"/>
    </font>
    <font>
      <sz val="10"/>
      <name val="ＭＳ Ｐゴシック"/>
      <family val="3"/>
    </font>
    <font>
      <sz val="10"/>
      <name val="ＭＳ ゴシック"/>
      <family val="3"/>
    </font>
    <font>
      <sz val="11"/>
      <name val="ＭＳ ゴシック"/>
      <family val="3"/>
    </font>
    <font>
      <sz val="14"/>
      <name val="ＭＳ ゴシック"/>
      <family val="3"/>
    </font>
    <font>
      <sz val="14"/>
      <color indexed="8"/>
      <name val="ＭＳ 明朝"/>
      <family val="1"/>
    </font>
    <font>
      <sz val="9"/>
      <name val="ＭＳ ゴシック"/>
      <family val="3"/>
    </font>
    <font>
      <sz val="12"/>
      <name val="ＭＳ ゴシック"/>
      <family val="3"/>
      <charset val="128"/>
    </font>
    <font>
      <sz val="11"/>
      <name val="ＭＳ Ｐゴシック"/>
      <family val="3"/>
      <charset val="128"/>
    </font>
    <font>
      <sz val="6"/>
      <name val="ＭＳ 明朝"/>
      <family val="1"/>
      <charset val="128"/>
    </font>
    <font>
      <sz val="11"/>
      <color theme="1"/>
      <name val="游ゴシック"/>
      <family val="2"/>
      <scheme val="minor"/>
    </font>
    <font>
      <sz val="8"/>
      <name val="ＭＳ ゴシック"/>
      <family val="3"/>
    </font>
    <font>
      <sz val="11"/>
      <name val="ＭＳ 明朝"/>
      <family val="1"/>
    </font>
    <font>
      <b/>
      <sz val="16"/>
      <name val="ＭＳ ゴシック"/>
      <family val="3"/>
      <charset val="128"/>
    </font>
    <font>
      <sz val="6"/>
      <name val="ＭＳ ゴシック"/>
      <family val="3"/>
      <charset val="128"/>
    </font>
    <font>
      <sz val="10"/>
      <name val="ＭＳ ゴシック"/>
      <family val="3"/>
      <charset val="128"/>
    </font>
    <font>
      <sz val="8"/>
      <name val="ＭＳ ゴシック"/>
      <family val="3"/>
      <charset val="128"/>
    </font>
    <font>
      <sz val="11"/>
      <name val="ＭＳ ゴシック"/>
      <family val="3"/>
      <charset val="128"/>
    </font>
    <font>
      <sz val="12"/>
      <name val="ＭＳ Ｐゴシック"/>
      <family val="3"/>
      <charset val="128"/>
    </font>
    <font>
      <sz val="10"/>
      <name val="ＭＳ Ｐゴシック"/>
      <family val="3"/>
      <charset val="128"/>
    </font>
    <font>
      <sz val="10"/>
      <name val="ＭＳ 明朝"/>
      <family val="1"/>
      <charset val="128"/>
    </font>
    <font>
      <sz val="10"/>
      <name val="ＭＳ 明朝"/>
      <family val="1"/>
    </font>
    <font>
      <u/>
      <sz val="9"/>
      <color indexed="12"/>
      <name val="ＭＳ 明朝"/>
      <family val="1"/>
    </font>
    <font>
      <i/>
      <u/>
      <sz val="12"/>
      <name val="ＭＳ ゴシック"/>
      <family val="3"/>
    </font>
    <font>
      <b/>
      <sz val="12"/>
      <name val="ＭＳ ゴシック"/>
      <family val="3"/>
    </font>
    <font>
      <b/>
      <sz val="14"/>
      <name val="ＭＳ ゴシック"/>
      <family val="3"/>
      <charset val="128"/>
    </font>
    <font>
      <b/>
      <sz val="18"/>
      <name val="ＭＳ ゴシック"/>
      <family val="3"/>
    </font>
    <font>
      <sz val="12"/>
      <name val="ＭＳ Ｐゴシック"/>
      <family val="3"/>
    </font>
    <font>
      <sz val="16"/>
      <name val="ＭＳ ゴシック"/>
      <family val="3"/>
    </font>
    <font>
      <sz val="6"/>
      <name val="ＭＳ Ｐゴシック"/>
      <family val="3"/>
    </font>
    <font>
      <b/>
      <sz val="14"/>
      <name val="ＭＳ ゴシック"/>
      <family val="3"/>
    </font>
    <font>
      <b/>
      <sz val="10"/>
      <name val="ＭＳ ゴシック"/>
      <family val="3"/>
    </font>
    <font>
      <sz val="9"/>
      <name val="ＭＳ 明朝"/>
      <family val="1"/>
    </font>
    <font>
      <sz val="7"/>
      <name val="ＭＳ Ｐ明朝"/>
      <family val="1"/>
    </font>
    <font>
      <sz val="16"/>
      <name val="ＭＳ 明朝"/>
      <family val="1"/>
    </font>
    <font>
      <sz val="14"/>
      <name val="ＭＳ 明朝"/>
      <family val="1"/>
    </font>
    <font>
      <sz val="10.5"/>
      <name val="ＭＳ ゴシック"/>
      <family val="3"/>
      <charset val="128"/>
    </font>
    <font>
      <b/>
      <i/>
      <sz val="28"/>
      <name val="ＭＳ ゴシック"/>
      <family val="3"/>
    </font>
    <font>
      <sz val="16"/>
      <name val="ＭＳ ゴシック"/>
      <family val="3"/>
      <charset val="128"/>
    </font>
    <font>
      <b/>
      <sz val="16"/>
      <name val="ＭＳ 明朝"/>
      <family val="1"/>
    </font>
    <font>
      <b/>
      <sz val="12"/>
      <name val="ＭＳ Ｐゴシック"/>
      <family val="3"/>
    </font>
    <font>
      <sz val="9"/>
      <name val="ＭＳ Ｐ明朝"/>
      <family val="1"/>
      <charset val="128"/>
    </font>
    <font>
      <sz val="8"/>
      <name val="ＭＳ Ｐ明朝"/>
      <family val="1"/>
      <charset val="128"/>
    </font>
    <font>
      <b/>
      <sz val="16"/>
      <name val="ＭＳ Ｐゴシック"/>
      <family val="3"/>
    </font>
    <font>
      <sz val="16"/>
      <name val="ＭＳ Ｐゴシック"/>
      <family val="3"/>
    </font>
    <font>
      <sz val="14"/>
      <name val="ＭＳ Ｐゴシック"/>
      <family val="3"/>
    </font>
    <font>
      <b/>
      <sz val="14"/>
      <name val="ＭＳ Ｐゴシック"/>
      <family val="3"/>
    </font>
    <font>
      <sz val="11"/>
      <name val="ＭＳ Ｐ明朝"/>
      <family val="1"/>
    </font>
    <font>
      <sz val="8.5"/>
      <name val="ＭＳ 明朝"/>
      <family val="1"/>
    </font>
    <font>
      <u/>
      <sz val="11"/>
      <name val="ＭＳ 明朝"/>
      <family val="1"/>
    </font>
    <font>
      <u/>
      <sz val="9"/>
      <name val="ＭＳ 明朝"/>
      <family val="1"/>
    </font>
    <font>
      <sz val="12"/>
      <name val="ＭＳ Ｐ明朝"/>
      <family val="1"/>
    </font>
    <font>
      <sz val="9"/>
      <name val="ＭＳ ゴシック"/>
      <family val="3"/>
      <charset val="128"/>
    </font>
    <font>
      <b/>
      <sz val="12"/>
      <name val="ＭＳ Ｐゴシック"/>
      <family val="3"/>
      <charset val="128"/>
    </font>
    <font>
      <b/>
      <sz val="14"/>
      <name val="ＭＳ Ｐゴシック"/>
      <family val="3"/>
      <charset val="128"/>
    </font>
    <font>
      <sz val="11"/>
      <name val="ＭＳ 明朝"/>
      <family val="1"/>
      <charset val="128"/>
    </font>
    <font>
      <sz val="8"/>
      <name val="ＭＳ 明朝"/>
      <family val="1"/>
      <charset val="128"/>
    </font>
    <font>
      <sz val="11"/>
      <color indexed="18"/>
      <name val="ＭＳ 明朝"/>
      <family val="1"/>
      <charset val="128"/>
    </font>
    <font>
      <sz val="11"/>
      <color indexed="22"/>
      <name val="ＭＳ Ｐゴシック"/>
      <family val="3"/>
      <charset val="128"/>
    </font>
    <font>
      <sz val="11"/>
      <color indexed="17"/>
      <name val="ＭＳ 明朝"/>
      <family val="1"/>
      <charset val="128"/>
    </font>
    <font>
      <sz val="10"/>
      <color indexed="18"/>
      <name val="ＭＳ Ｐゴシック"/>
      <family val="3"/>
      <charset val="128"/>
    </font>
    <font>
      <b/>
      <sz val="13"/>
      <color theme="3"/>
      <name val="ＭＳ ゴシック"/>
      <family val="2"/>
      <charset val="128"/>
    </font>
    <font>
      <sz val="6"/>
      <name val="ＭＳ ゴシック"/>
      <family val="2"/>
      <charset val="128"/>
    </font>
    <font>
      <sz val="12"/>
      <color theme="8"/>
      <name val="ＭＳ ゴシック"/>
      <family val="3"/>
    </font>
    <font>
      <sz val="12"/>
      <color rgb="FFFF0000"/>
      <name val="ＭＳ ゴシック"/>
      <family val="3"/>
    </font>
    <font>
      <sz val="12"/>
      <color theme="8"/>
      <name val="ＭＳ ゴシック"/>
      <family val="3"/>
      <charset val="128"/>
    </font>
    <font>
      <sz val="12"/>
      <color rgb="FF0070C0"/>
      <name val="ＭＳ ゴシック"/>
      <family val="3"/>
    </font>
    <font>
      <b/>
      <sz val="12"/>
      <name val="ＭＳ ゴシック"/>
      <family val="3"/>
      <charset val="128"/>
    </font>
    <font>
      <b/>
      <sz val="12"/>
      <color rgb="FFFF0000"/>
      <name val="ＭＳ ゴシック"/>
      <family val="3"/>
      <charset val="128"/>
    </font>
    <font>
      <sz val="12"/>
      <color theme="8" tint="-0.249977111117893"/>
      <name val="ＭＳ ゴシック"/>
      <family val="3"/>
    </font>
    <font>
      <sz val="12"/>
      <color theme="8" tint="-0.249977111117893"/>
      <name val="ＭＳ ゴシック"/>
      <family val="3"/>
      <charset val="128"/>
    </font>
    <font>
      <i/>
      <sz val="12"/>
      <name val="ＭＳ ゴシック"/>
      <family val="3"/>
      <charset val="128"/>
    </font>
    <font>
      <sz val="12"/>
      <color rgb="FFFF0000"/>
      <name val="ＭＳ ゴシック"/>
      <family val="3"/>
      <charset val="128"/>
    </font>
    <font>
      <b/>
      <sz val="10"/>
      <color rgb="FFFF0000"/>
      <name val="ＭＳ Ｐゴシック"/>
      <family val="3"/>
      <charset val="128"/>
    </font>
    <font>
      <sz val="12"/>
      <color rgb="FF0000FF"/>
      <name val="ＭＳ ゴシック"/>
      <family val="3"/>
    </font>
    <font>
      <sz val="12"/>
      <color rgb="FF000000"/>
      <name val="ＭＳ ゴシック"/>
      <family val="3"/>
    </font>
    <font>
      <b/>
      <sz val="12"/>
      <color rgb="FFFF0000"/>
      <name val="ＭＳ 明朝"/>
      <family val="1"/>
      <charset val="128"/>
    </font>
    <font>
      <b/>
      <sz val="12"/>
      <color rgb="FFFF0000"/>
      <name val="ＭＳ Ｐゴシック"/>
      <family val="3"/>
      <charset val="128"/>
    </font>
    <font>
      <b/>
      <u/>
      <sz val="11"/>
      <color rgb="FFFF0000"/>
      <name val="ＭＳ 明朝"/>
      <family val="1"/>
      <charset val="128"/>
    </font>
    <font>
      <b/>
      <sz val="11"/>
      <color rgb="FFFF0000"/>
      <name val="ＭＳ 明朝"/>
      <family val="1"/>
      <charset val="128"/>
    </font>
    <font>
      <sz val="10"/>
      <color indexed="8"/>
      <name val="ＭＳ ゴシック"/>
      <family val="3"/>
    </font>
    <font>
      <sz val="11"/>
      <color rgb="FF000000"/>
      <name val="ＭＳ ゴシック"/>
      <family val="3"/>
    </font>
    <font>
      <sz val="11"/>
      <color rgb="FF0000FF"/>
      <name val="ＭＳ ゴシック"/>
      <family val="3"/>
    </font>
    <font>
      <sz val="10"/>
      <color rgb="FF000000"/>
      <name val="ＭＳ ゴシック"/>
      <family val="3"/>
    </font>
    <font>
      <b/>
      <sz val="12"/>
      <color rgb="FF0070C0"/>
      <name val="ＭＳ ゴシック"/>
      <family val="3"/>
      <charset val="128"/>
    </font>
    <font>
      <sz val="12"/>
      <color theme="4" tint="-0.249977111117893"/>
      <name val="ＭＳ ゴシック"/>
      <family val="3"/>
    </font>
    <font>
      <sz val="12"/>
      <color rgb="FFFF0000"/>
      <name val="ＭＳ Ｐゴシック"/>
      <family val="3"/>
      <charset val="128"/>
    </font>
    <font>
      <b/>
      <sz val="14"/>
      <color rgb="FF0070C0"/>
      <name val="ＭＳ ゴシック"/>
      <family val="3"/>
      <charset val="128"/>
    </font>
    <font>
      <b/>
      <i/>
      <sz val="12"/>
      <color rgb="FF0070C0"/>
      <name val="ＭＳ ゴシック"/>
      <family val="3"/>
      <charset val="128"/>
    </font>
    <font>
      <b/>
      <sz val="14"/>
      <color rgb="FF0070C0"/>
      <name val="ＭＳ ゴシック"/>
      <family val="3"/>
    </font>
    <font>
      <sz val="12"/>
      <color rgb="FF0070C0"/>
      <name val="ＭＳ ゴシック"/>
      <family val="3"/>
      <charset val="128"/>
    </font>
    <font>
      <sz val="11"/>
      <color rgb="FF0070C0"/>
      <name val="ＭＳ ゴシック"/>
      <family val="3"/>
    </font>
    <font>
      <strike/>
      <sz val="12"/>
      <name val="ＭＳ ゴシック"/>
      <family val="3"/>
    </font>
    <font>
      <sz val="6"/>
      <name val="ＭＳ Ｐゴシック"/>
      <family val="3"/>
      <charset val="128"/>
    </font>
    <font>
      <sz val="6"/>
      <name val="明朝"/>
      <family val="1"/>
      <charset val="128"/>
    </font>
    <font>
      <sz val="12"/>
      <color rgb="FFFF0000"/>
      <name val="ＭＳ 明朝"/>
      <family val="1"/>
    </font>
    <font>
      <b/>
      <sz val="14"/>
      <color rgb="FFFF0000"/>
      <name val="ＭＳ 明朝"/>
      <family val="1"/>
      <charset val="128"/>
    </font>
    <font>
      <b/>
      <sz val="12"/>
      <color rgb="FF000000"/>
      <name val="ＭＳ ゴシック"/>
      <family val="3"/>
      <charset val="128"/>
    </font>
    <font>
      <sz val="12"/>
      <color rgb="FF000000"/>
      <name val="ＭＳ ゴシック"/>
      <family val="3"/>
      <charset val="128"/>
    </font>
    <font>
      <sz val="10"/>
      <color rgb="FF000000"/>
      <name val="ＭＳ ゴシック"/>
      <family val="3"/>
      <charset val="128"/>
    </font>
    <font>
      <sz val="11"/>
      <color rgb="FF000000"/>
      <name val="ＭＳ ゴシック"/>
      <family val="2"/>
      <charset val="128"/>
    </font>
    <font>
      <sz val="10"/>
      <color rgb="FFFF0000"/>
      <name val="ＭＳ 明朝"/>
      <family val="1"/>
    </font>
    <font>
      <sz val="10"/>
      <color rgb="FFFF0000"/>
      <name val="ＭＳ 明朝"/>
      <family val="1"/>
      <charset val="128"/>
    </font>
    <font>
      <sz val="11"/>
      <color theme="8"/>
      <name val="ＭＳ ゴシック"/>
      <family val="3"/>
    </font>
    <font>
      <b/>
      <sz val="12"/>
      <name val="ＭＳ 明朝"/>
      <family val="1"/>
      <charset val="128"/>
    </font>
    <font>
      <b/>
      <sz val="12"/>
      <color rgb="FF0070C0"/>
      <name val="ＭＳ 明朝"/>
      <family val="1"/>
      <charset val="128"/>
    </font>
    <font>
      <sz val="11"/>
      <color theme="1"/>
      <name val="游ゴシック"/>
      <family val="2"/>
      <charset val="128"/>
      <scheme val="minor"/>
    </font>
    <font>
      <sz val="14"/>
      <color theme="1"/>
      <name val="ＭＳ Ｐゴシック"/>
      <family val="3"/>
      <charset val="128"/>
    </font>
    <font>
      <sz val="10"/>
      <color theme="1"/>
      <name val="ＭＳ 明朝"/>
      <family val="1"/>
    </font>
    <font>
      <sz val="10"/>
      <color theme="1"/>
      <name val="ＭＳ 明朝"/>
      <family val="1"/>
      <charset val="128"/>
    </font>
    <font>
      <b/>
      <sz val="12"/>
      <color rgb="FFFF0000"/>
      <name val="ＭＳ ゴシック"/>
      <family val="3"/>
    </font>
    <font>
      <sz val="11"/>
      <color theme="3"/>
      <name val="ＭＳ ゴシック"/>
      <family val="3"/>
    </font>
    <font>
      <sz val="10"/>
      <color rgb="FFFF0000"/>
      <name val="ＭＳ ゴシック"/>
      <family val="3"/>
      <charset val="128"/>
    </font>
  </fonts>
  <fills count="16">
    <fill>
      <patternFill patternType="none"/>
    </fill>
    <fill>
      <patternFill patternType="gray125"/>
    </fill>
    <fill>
      <patternFill patternType="solid">
        <fgColor theme="0"/>
        <bgColor indexed="64"/>
      </patternFill>
    </fill>
    <fill>
      <patternFill patternType="solid">
        <fgColor indexed="13"/>
        <bgColor indexed="64"/>
      </patternFill>
    </fill>
    <fill>
      <patternFill patternType="solid">
        <fgColor indexed="9"/>
        <bgColor indexed="9"/>
      </patternFill>
    </fill>
    <fill>
      <patternFill patternType="solid">
        <fgColor indexed="43"/>
        <bgColor indexed="64"/>
      </patternFill>
    </fill>
    <fill>
      <patternFill patternType="solid">
        <fgColor indexed="9"/>
        <bgColor indexed="64"/>
      </patternFill>
    </fill>
    <fill>
      <patternFill patternType="solid">
        <fgColor indexed="13"/>
        <bgColor indexed="9"/>
      </patternFill>
    </fill>
    <fill>
      <patternFill patternType="solid">
        <fgColor indexed="45"/>
        <bgColor indexed="64"/>
      </patternFill>
    </fill>
    <fill>
      <patternFill patternType="solid">
        <fgColor rgb="FFFFFF00"/>
        <bgColor indexed="64"/>
      </patternFill>
    </fill>
    <fill>
      <patternFill patternType="solid">
        <fgColor rgb="FFFFFFFF"/>
        <bgColor rgb="FFFFFFFF"/>
      </patternFill>
    </fill>
    <fill>
      <patternFill patternType="solid">
        <fgColor rgb="FFFF99FF"/>
        <bgColor indexed="64"/>
      </patternFill>
    </fill>
    <fill>
      <patternFill patternType="solid">
        <fgColor rgb="FFDDEBF7"/>
        <bgColor rgb="FF000000"/>
      </patternFill>
    </fill>
    <fill>
      <patternFill patternType="solid">
        <fgColor rgb="FFFFFFFF"/>
        <bgColor rgb="FF000000"/>
      </patternFill>
    </fill>
    <fill>
      <patternFill patternType="solid">
        <fgColor theme="0" tint="-0.14999847407452621"/>
        <bgColor indexed="64"/>
      </patternFill>
    </fill>
    <fill>
      <patternFill patternType="solid">
        <fgColor rgb="FFFFFF99"/>
        <bgColor indexed="64"/>
      </patternFill>
    </fill>
  </fills>
  <borders count="259">
    <border>
      <left/>
      <right/>
      <top/>
      <bottom/>
      <diagonal/>
    </border>
    <border>
      <left/>
      <right/>
      <top style="medium">
        <color indexed="8"/>
      </top>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
      <left/>
      <right/>
      <top/>
      <bottom style="medium">
        <color indexed="8"/>
      </bottom>
      <diagonal/>
    </border>
    <border>
      <left style="medium">
        <color indexed="64"/>
      </left>
      <right/>
      <top/>
      <bottom style="medium">
        <color indexed="64"/>
      </bottom>
      <diagonal/>
    </border>
    <border>
      <left style="thin">
        <color indexed="8"/>
      </left>
      <right/>
      <top/>
      <bottom/>
      <diagonal/>
    </border>
    <border>
      <left/>
      <right style="thin">
        <color indexed="8"/>
      </right>
      <top/>
      <bottom/>
      <diagonal/>
    </border>
    <border>
      <left style="thin">
        <color indexed="8"/>
      </left>
      <right style="thin">
        <color indexed="8"/>
      </right>
      <top/>
      <bottom/>
      <diagonal/>
    </border>
    <border>
      <left style="thin">
        <color indexed="8"/>
      </left>
      <right/>
      <top/>
      <bottom style="medium">
        <color indexed="8"/>
      </bottom>
      <diagonal/>
    </border>
    <border>
      <left style="thin">
        <color indexed="8"/>
      </left>
      <right style="thin">
        <color indexed="8"/>
      </right>
      <top/>
      <bottom style="medium">
        <color indexed="8"/>
      </bottom>
      <diagonal/>
    </border>
    <border>
      <left style="thin">
        <color indexed="8"/>
      </left>
      <right/>
      <top style="medium">
        <color indexed="8"/>
      </top>
      <bottom/>
      <diagonal/>
    </border>
    <border>
      <left/>
      <right style="thin">
        <color indexed="8"/>
      </right>
      <top style="medium">
        <color indexed="8"/>
      </top>
      <bottom/>
      <diagonal/>
    </border>
    <border>
      <left/>
      <right style="thin">
        <color indexed="8"/>
      </right>
      <top/>
      <bottom style="thin">
        <color indexed="8"/>
      </bottom>
      <diagonal/>
    </border>
    <border>
      <left/>
      <right/>
      <top style="thin">
        <color indexed="8"/>
      </top>
      <bottom style="thin">
        <color indexed="8"/>
      </bottom>
      <diagonal/>
    </border>
    <border>
      <left/>
      <right/>
      <top style="thin">
        <color indexed="8"/>
      </top>
      <bottom/>
      <diagonal/>
    </border>
    <border>
      <left style="thin">
        <color indexed="8"/>
      </left>
      <right style="thin">
        <color indexed="64"/>
      </right>
      <top/>
      <bottom/>
      <diagonal/>
    </border>
    <border>
      <left style="thin">
        <color indexed="64"/>
      </left>
      <right/>
      <top/>
      <bottom/>
      <diagonal/>
    </border>
    <border>
      <left style="thin">
        <color indexed="64"/>
      </left>
      <right style="thin">
        <color indexed="8"/>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64"/>
      </left>
      <right style="thin">
        <color indexed="64"/>
      </right>
      <top/>
      <bottom/>
      <diagonal/>
    </border>
    <border>
      <left style="thin">
        <color indexed="8"/>
      </left>
      <right style="thin">
        <color indexed="8"/>
      </right>
      <top/>
      <bottom style="medium">
        <color indexed="64"/>
      </bottom>
      <diagonal/>
    </border>
    <border>
      <left style="thin">
        <color indexed="8"/>
      </left>
      <right/>
      <top/>
      <bottom style="medium">
        <color indexed="64"/>
      </bottom>
      <diagonal/>
    </border>
    <border>
      <left/>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diagonal/>
    </border>
    <border>
      <left/>
      <right/>
      <top style="medium">
        <color indexed="64"/>
      </top>
      <bottom/>
      <diagonal/>
    </border>
    <border>
      <left/>
      <right style="medium">
        <color indexed="64"/>
      </right>
      <top/>
      <bottom/>
      <diagonal/>
    </border>
    <border>
      <left style="thin">
        <color indexed="8"/>
      </left>
      <right style="thin">
        <color indexed="8"/>
      </right>
      <top style="thin">
        <color indexed="8"/>
      </top>
      <bottom/>
      <diagonal/>
    </border>
    <border>
      <left/>
      <right style="thin">
        <color indexed="64"/>
      </right>
      <top/>
      <bottom/>
      <diagonal/>
    </border>
    <border>
      <left style="thin">
        <color indexed="64"/>
      </left>
      <right style="thin">
        <color indexed="8"/>
      </right>
      <top/>
      <bottom style="thin">
        <color indexed="8"/>
      </bottom>
      <diagonal/>
    </border>
    <border>
      <left/>
      <right style="thin">
        <color indexed="8"/>
      </right>
      <top style="thin">
        <color indexed="8"/>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right style="thin">
        <color indexed="8"/>
      </right>
      <top/>
      <bottom style="thin">
        <color indexed="64"/>
      </bottom>
      <diagonal/>
    </border>
    <border>
      <left style="thin">
        <color indexed="8"/>
      </left>
      <right/>
      <top/>
      <bottom style="thin">
        <color indexed="64"/>
      </bottom>
      <diagonal/>
    </border>
    <border>
      <left style="thin">
        <color indexed="8"/>
      </left>
      <right style="thin">
        <color indexed="8"/>
      </right>
      <top/>
      <bottom style="thin">
        <color indexed="64"/>
      </bottom>
      <diagonal/>
    </border>
    <border>
      <left style="thin">
        <color indexed="64"/>
      </left>
      <right/>
      <top/>
      <bottom style="thin">
        <color indexed="64"/>
      </bottom>
      <diagonal/>
    </border>
    <border>
      <left/>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8"/>
      </left>
      <right style="thin">
        <color indexed="8"/>
      </right>
      <top style="medium">
        <color indexed="8"/>
      </top>
      <bottom/>
      <diagonal/>
    </border>
    <border>
      <left style="medium">
        <color indexed="64"/>
      </left>
      <right style="thin">
        <color indexed="8"/>
      </right>
      <top style="medium">
        <color indexed="64"/>
      </top>
      <bottom/>
      <diagonal/>
    </border>
    <border>
      <left style="thin">
        <color indexed="8"/>
      </left>
      <right/>
      <top style="medium">
        <color indexed="64"/>
      </top>
      <bottom/>
      <diagonal/>
    </border>
    <border>
      <left/>
      <right style="thin">
        <color indexed="8"/>
      </right>
      <top style="medium">
        <color indexed="64"/>
      </top>
      <bottom/>
      <diagonal/>
    </border>
    <border>
      <left style="thin">
        <color indexed="8"/>
      </left>
      <right style="thin">
        <color indexed="8"/>
      </right>
      <top style="medium">
        <color indexed="64"/>
      </top>
      <bottom/>
      <diagonal/>
    </border>
    <border>
      <left style="medium">
        <color indexed="64"/>
      </left>
      <right style="thin">
        <color indexed="8"/>
      </right>
      <top/>
      <bottom/>
      <diagonal/>
    </border>
    <border>
      <left style="medium">
        <color indexed="64"/>
      </left>
      <right style="thin">
        <color indexed="8"/>
      </right>
      <top/>
      <bottom style="thin">
        <color indexed="8"/>
      </bottom>
      <diagonal/>
    </border>
    <border>
      <left style="thin">
        <color indexed="8"/>
      </left>
      <right style="medium">
        <color indexed="64"/>
      </right>
      <top/>
      <bottom style="thin">
        <color indexed="8"/>
      </bottom>
      <diagonal/>
    </border>
    <border>
      <left style="thin">
        <color auto="1"/>
      </left>
      <right style="thin">
        <color auto="1"/>
      </right>
      <top/>
      <bottom/>
      <diagonal/>
    </border>
    <border>
      <left style="thin">
        <color auto="1"/>
      </left>
      <right/>
      <top/>
      <bottom/>
      <diagonal/>
    </border>
    <border>
      <left style="thin">
        <color indexed="8"/>
      </left>
      <right/>
      <top style="medium">
        <color indexed="64"/>
      </top>
      <bottom style="thin">
        <color indexed="8"/>
      </bottom>
      <diagonal/>
    </border>
    <border>
      <left/>
      <right/>
      <top style="medium">
        <color indexed="64"/>
      </top>
      <bottom style="thin">
        <color indexed="8"/>
      </bottom>
      <diagonal/>
    </border>
    <border>
      <left/>
      <right style="thin">
        <color indexed="8"/>
      </right>
      <top style="medium">
        <color indexed="64"/>
      </top>
      <bottom style="thin">
        <color indexed="8"/>
      </bottom>
      <diagonal/>
    </border>
    <border>
      <left/>
      <right style="medium">
        <color indexed="64"/>
      </right>
      <top/>
      <bottom style="thin">
        <color indexed="8"/>
      </bottom>
      <diagonal/>
    </border>
    <border>
      <left style="medium">
        <color indexed="64"/>
      </left>
      <right/>
      <top/>
      <bottom style="thin">
        <color indexed="8"/>
      </bottom>
      <diagonal/>
    </border>
    <border>
      <left/>
      <right/>
      <top/>
      <bottom style="medium">
        <color indexed="64"/>
      </bottom>
      <diagonal/>
    </border>
    <border>
      <left/>
      <right/>
      <top/>
      <bottom style="medium">
        <color theme="1"/>
      </bottom>
      <diagonal/>
    </border>
    <border>
      <left style="thin">
        <color indexed="64"/>
      </left>
      <right style="thin">
        <color indexed="64"/>
      </right>
      <top style="medium">
        <color indexed="8"/>
      </top>
      <bottom/>
      <diagonal/>
    </border>
    <border>
      <left style="thin">
        <color indexed="64"/>
      </left>
      <right style="thin">
        <color indexed="64"/>
      </right>
      <top/>
      <bottom style="thin">
        <color indexed="8"/>
      </bottom>
      <diagonal/>
    </border>
    <border>
      <left style="thin">
        <color indexed="64"/>
      </left>
      <right/>
      <top/>
      <bottom style="medium">
        <color indexed="64"/>
      </bottom>
      <diagonal/>
    </border>
    <border>
      <left style="thin">
        <color indexed="64"/>
      </left>
      <right style="thin">
        <color indexed="8"/>
      </right>
      <top/>
      <bottom style="medium">
        <color indexed="64"/>
      </bottom>
      <diagonal/>
    </border>
    <border>
      <left style="thin">
        <color indexed="8"/>
      </left>
      <right/>
      <top style="thin">
        <color indexed="8"/>
      </top>
      <bottom/>
      <diagonal/>
    </border>
    <border>
      <left/>
      <right style="thin">
        <color indexed="64"/>
      </right>
      <top style="medium">
        <color indexed="8"/>
      </top>
      <bottom/>
      <diagonal/>
    </border>
    <border>
      <left/>
      <right style="medium">
        <color indexed="64"/>
      </right>
      <top style="medium">
        <color indexed="64"/>
      </top>
      <bottom style="thin">
        <color indexed="8"/>
      </bottom>
      <diagonal/>
    </border>
    <border>
      <left style="medium">
        <color indexed="22"/>
      </left>
      <right/>
      <top/>
      <bottom style="thin">
        <color indexed="8"/>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thin">
        <color indexed="64"/>
      </right>
      <top/>
      <bottom style="thin">
        <color auto="1"/>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medium">
        <color indexed="64"/>
      </right>
      <top/>
      <bottom style="medium">
        <color indexed="64"/>
      </bottom>
      <diagonal/>
    </border>
    <border>
      <left/>
      <right style="thin">
        <color indexed="8"/>
      </right>
      <top/>
      <bottom style="medium">
        <color indexed="64"/>
      </bottom>
      <diagonal/>
    </border>
    <border>
      <left/>
      <right style="thin">
        <color indexed="64"/>
      </right>
      <top/>
      <bottom style="thin">
        <color indexed="8"/>
      </bottom>
      <diagonal/>
    </border>
    <border>
      <left style="thin">
        <color indexed="8"/>
      </left>
      <right style="thin">
        <color indexed="8"/>
      </right>
      <top style="medium">
        <color indexed="8"/>
      </top>
      <bottom style="thin">
        <color indexed="8"/>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8"/>
      </bottom>
      <diagonal/>
    </border>
    <border>
      <left style="thin">
        <color indexed="64"/>
      </left>
      <right/>
      <top/>
      <bottom style="thin">
        <color indexed="8"/>
      </bottom>
      <diagonal/>
    </border>
    <border>
      <left style="thin">
        <color indexed="8"/>
      </left>
      <right style="thin">
        <color indexed="64"/>
      </right>
      <top style="thin">
        <color indexed="8"/>
      </top>
      <bottom style="thin">
        <color indexed="8"/>
      </bottom>
      <diagonal/>
    </border>
    <border>
      <left/>
      <right style="thin">
        <color indexed="8"/>
      </right>
      <top style="medium">
        <color indexed="8"/>
      </top>
      <bottom style="medium">
        <color indexed="8"/>
      </bottom>
      <diagonal/>
    </border>
    <border>
      <left style="thin">
        <color indexed="8"/>
      </left>
      <right/>
      <top style="medium">
        <color indexed="8"/>
      </top>
      <bottom style="medium">
        <color indexed="8"/>
      </bottom>
      <diagonal/>
    </border>
    <border>
      <left/>
      <right/>
      <top style="medium">
        <color indexed="8"/>
      </top>
      <bottom style="medium">
        <color indexed="8"/>
      </bottom>
      <diagonal/>
    </border>
    <border>
      <left style="thin">
        <color indexed="8"/>
      </left>
      <right style="thin">
        <color indexed="8"/>
      </right>
      <top style="medium">
        <color indexed="8"/>
      </top>
      <bottom style="thin">
        <color indexed="64"/>
      </bottom>
      <diagonal/>
    </border>
    <border>
      <left style="thin">
        <color indexed="8"/>
      </left>
      <right style="thin">
        <color indexed="8"/>
      </right>
      <top style="thin">
        <color indexed="64"/>
      </top>
      <bottom style="thin">
        <color indexed="8"/>
      </bottom>
      <diagonal/>
    </border>
    <border>
      <left style="thin">
        <color indexed="8"/>
      </left>
      <right style="thin">
        <color indexed="8"/>
      </right>
      <top style="medium">
        <color indexed="8"/>
      </top>
      <bottom style="medium">
        <color indexed="8"/>
      </bottom>
      <diagonal/>
    </border>
    <border>
      <left/>
      <right/>
      <top/>
      <bottom style="thin">
        <color indexed="64"/>
      </bottom>
      <diagonal/>
    </border>
    <border>
      <left style="thin">
        <color auto="1"/>
      </left>
      <right/>
      <top style="thin">
        <color indexed="64"/>
      </top>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thin">
        <color indexed="8"/>
      </right>
      <top/>
      <bottom/>
      <diagonal/>
    </border>
    <border>
      <left style="thin">
        <color indexed="8"/>
      </left>
      <right style="thin">
        <color indexed="8"/>
      </right>
      <top style="thin">
        <color indexed="8"/>
      </top>
      <bottom/>
      <diagonal/>
    </border>
    <border>
      <left/>
      <right style="hair">
        <color indexed="64"/>
      </right>
      <top/>
      <bottom/>
      <diagonal/>
    </border>
    <border>
      <left/>
      <right style="hair">
        <color indexed="64"/>
      </right>
      <top style="medium">
        <color indexed="64"/>
      </top>
      <bottom/>
      <diagonal/>
    </border>
    <border>
      <left/>
      <right style="hair">
        <color indexed="64"/>
      </right>
      <top/>
      <bottom style="medium">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right style="thin">
        <color indexed="64"/>
      </right>
      <top/>
      <bottom/>
      <diagonal/>
    </border>
    <border>
      <left/>
      <right style="thin">
        <color indexed="8"/>
      </right>
      <top/>
      <bottom/>
      <diagonal/>
    </border>
    <border>
      <left/>
      <right style="thin">
        <color auto="1"/>
      </right>
      <top style="thin">
        <color auto="1"/>
      </top>
      <bottom/>
      <diagonal/>
    </border>
    <border>
      <left style="thin">
        <color indexed="64"/>
      </left>
      <right/>
      <top style="thin">
        <color indexed="64"/>
      </top>
      <bottom/>
      <diagonal/>
    </border>
    <border>
      <left/>
      <right style="thin">
        <color auto="1"/>
      </right>
      <top/>
      <bottom/>
      <diagonal/>
    </border>
    <border>
      <left/>
      <right/>
      <top style="thin">
        <color indexed="8"/>
      </top>
      <bottom style="thin">
        <color indexed="8"/>
      </bottom>
      <diagonal/>
    </border>
    <border>
      <left/>
      <right/>
      <top style="thin">
        <color indexed="64"/>
      </top>
      <bottom/>
      <diagonal/>
    </border>
    <border>
      <left/>
      <right style="thin">
        <color indexed="64"/>
      </right>
      <top style="thin">
        <color indexed="64"/>
      </top>
      <bottom/>
      <diagonal/>
    </border>
    <border>
      <left style="thin">
        <color indexed="64"/>
      </left>
      <right/>
      <top style="medium">
        <color indexed="8"/>
      </top>
      <bottom/>
      <diagonal/>
    </border>
    <border>
      <left/>
      <right style="thin">
        <color indexed="64"/>
      </right>
      <top style="medium">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style="thin">
        <color indexed="64"/>
      </right>
      <top style="thin">
        <color indexed="8"/>
      </top>
      <bottom style="thin">
        <color indexed="8"/>
      </bottom>
      <diagonal/>
    </border>
    <border>
      <left style="thin">
        <color indexed="8"/>
      </left>
      <right style="thin">
        <color indexed="64"/>
      </right>
      <top/>
      <bottom style="thin">
        <color indexed="8"/>
      </bottom>
      <diagonal/>
    </border>
    <border>
      <left style="thin">
        <color indexed="8"/>
      </left>
      <right style="thin">
        <color indexed="8"/>
      </right>
      <top style="thin">
        <color indexed="8"/>
      </top>
      <bottom style="medium">
        <color indexed="8"/>
      </bottom>
      <diagonal/>
    </border>
    <border>
      <left style="thin">
        <color indexed="64"/>
      </left>
      <right style="thin">
        <color indexed="8"/>
      </right>
      <top style="medium">
        <color indexed="8"/>
      </top>
      <bottom/>
      <diagonal/>
    </border>
    <border>
      <left style="thin">
        <color indexed="64"/>
      </left>
      <right style="thin">
        <color indexed="8"/>
      </right>
      <top style="thin">
        <color indexed="8"/>
      </top>
      <bottom style="medium">
        <color indexed="8"/>
      </bottom>
      <diagonal/>
    </border>
    <border>
      <left style="thin">
        <color indexed="64"/>
      </left>
      <right style="thin">
        <color indexed="8"/>
      </right>
      <top style="thin">
        <color indexed="8"/>
      </top>
      <bottom style="thin">
        <color indexed="64"/>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64"/>
      </right>
      <top style="thin">
        <color indexed="8"/>
      </top>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right style="thin">
        <color indexed="64"/>
      </right>
      <top/>
      <bottom/>
      <diagonal/>
    </border>
    <border>
      <left/>
      <right style="thin">
        <color indexed="8"/>
      </right>
      <top/>
      <bottom/>
      <diagonal/>
    </border>
    <border>
      <left/>
      <right style="thin">
        <color indexed="64"/>
      </right>
      <top/>
      <bottom/>
      <diagonal/>
    </border>
    <border>
      <left style="thin">
        <color rgb="FF000000"/>
      </left>
      <right/>
      <top style="medium">
        <color rgb="FF000000"/>
      </top>
      <bottom/>
      <diagonal/>
    </border>
    <border>
      <left/>
      <right style="thin">
        <color rgb="FF000000"/>
      </right>
      <top style="medium">
        <color rgb="FF000000"/>
      </top>
      <bottom/>
      <diagonal/>
    </border>
    <border>
      <left/>
      <right/>
      <top style="medium">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style="thin">
        <color auto="1"/>
      </left>
      <right/>
      <top/>
      <bottom style="thin">
        <color auto="1"/>
      </bottom>
      <diagonal/>
    </border>
    <border>
      <left/>
      <right style="thin">
        <color rgb="FF000000"/>
      </right>
      <top/>
      <bottom/>
      <diagonal/>
    </border>
    <border>
      <left style="thin">
        <color indexed="64"/>
      </left>
      <right style="thin">
        <color rgb="FF000000"/>
      </right>
      <top/>
      <bottom/>
      <diagonal/>
    </border>
    <border>
      <left style="thin">
        <color indexed="8"/>
      </left>
      <right style="thin">
        <color indexed="64"/>
      </right>
      <top style="medium">
        <color indexed="8"/>
      </top>
      <bottom/>
      <diagonal/>
    </border>
    <border>
      <left style="thin">
        <color auto="1"/>
      </left>
      <right/>
      <top style="thin">
        <color auto="1"/>
      </top>
      <bottom style="medium">
        <color indexed="8"/>
      </bottom>
      <diagonal/>
    </border>
    <border>
      <left/>
      <right/>
      <top style="thin">
        <color auto="1"/>
      </top>
      <bottom style="medium">
        <color indexed="8"/>
      </bottom>
      <diagonal/>
    </border>
    <border>
      <left/>
      <right style="thin">
        <color indexed="64"/>
      </right>
      <top style="thin">
        <color auto="1"/>
      </top>
      <bottom style="medium">
        <color indexed="8"/>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auto="1"/>
      </left>
      <right/>
      <top style="thin">
        <color indexed="64"/>
      </top>
      <bottom/>
      <diagonal/>
    </border>
    <border>
      <left/>
      <right/>
      <top style="thin">
        <color indexed="64"/>
      </top>
      <bottom/>
      <diagonal/>
    </border>
    <border>
      <left style="thin">
        <color indexed="64"/>
      </left>
      <right/>
      <top style="thin">
        <color indexed="64"/>
      </top>
      <bottom/>
      <diagonal/>
    </border>
    <border>
      <left/>
      <right/>
      <top style="thin">
        <color indexed="8"/>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style="thin">
        <color indexed="64"/>
      </left>
      <right/>
      <top style="thin">
        <color auto="1"/>
      </top>
      <bottom/>
      <diagonal/>
    </border>
    <border>
      <left/>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bottom/>
      <diagonal/>
    </border>
    <border>
      <left style="medium">
        <color indexed="64"/>
      </left>
      <right style="thin">
        <color indexed="64"/>
      </right>
      <top/>
      <bottom style="thin">
        <color indexed="64"/>
      </bottom>
      <diagonal/>
    </border>
    <border>
      <left/>
      <right style="thin">
        <color indexed="64"/>
      </right>
      <top/>
      <bottom/>
      <diagonal/>
    </border>
    <border>
      <left/>
      <right/>
      <top style="thin">
        <color auto="1"/>
      </top>
      <bottom/>
      <diagonal/>
    </border>
    <border>
      <left style="thin">
        <color indexed="8"/>
      </left>
      <right/>
      <top style="thin">
        <color indexed="8"/>
      </top>
      <bottom/>
      <diagonal/>
    </border>
    <border>
      <left style="thin">
        <color indexed="64"/>
      </left>
      <right style="thin">
        <color indexed="64"/>
      </right>
      <top style="thin">
        <color auto="1"/>
      </top>
      <bottom/>
      <diagonal/>
    </border>
    <border>
      <left/>
      <right/>
      <top style="thin">
        <color indexed="8"/>
      </top>
      <bottom/>
      <diagonal/>
    </border>
    <border>
      <left/>
      <right style="thin">
        <color indexed="8"/>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8"/>
      </right>
      <top style="thin">
        <color indexed="8"/>
      </top>
      <bottom/>
      <diagonal/>
    </border>
    <border>
      <left style="thin">
        <color indexed="64"/>
      </left>
      <right style="thin">
        <color indexed="8"/>
      </right>
      <top style="thin">
        <color indexed="64"/>
      </top>
      <bottom/>
      <diagonal/>
    </border>
    <border>
      <left style="thin">
        <color auto="1"/>
      </left>
      <right/>
      <top style="thin">
        <color indexed="64"/>
      </top>
      <bottom/>
      <diagonal/>
    </border>
    <border>
      <left style="thin">
        <color indexed="8"/>
      </left>
      <right style="thin">
        <color indexed="8"/>
      </right>
      <top style="thin">
        <color indexed="64"/>
      </top>
      <bottom/>
      <diagonal/>
    </border>
    <border>
      <left/>
      <right/>
      <top/>
      <bottom style="medium">
        <color indexed="64"/>
      </bottom>
      <diagonal/>
    </border>
    <border>
      <left style="thin">
        <color rgb="FF000000"/>
      </left>
      <right style="thin">
        <color rgb="FF000000"/>
      </right>
      <top style="medium">
        <color rgb="FF000000"/>
      </top>
      <bottom/>
      <diagonal/>
    </border>
    <border>
      <left/>
      <right/>
      <top/>
      <bottom style="thin">
        <color rgb="FF000000"/>
      </bottom>
      <diagonal/>
    </border>
    <border>
      <left style="thin">
        <color rgb="FF000000"/>
      </left>
      <right/>
      <top/>
      <bottom style="thin">
        <color rgb="FF000000"/>
      </bottom>
      <diagonal/>
    </border>
    <border>
      <left/>
      <right/>
      <top/>
      <bottom style="medium">
        <color indexed="8"/>
      </bottom>
      <diagonal/>
    </border>
    <border>
      <left/>
      <right style="thin">
        <color indexed="8"/>
      </right>
      <top/>
      <bottom style="medium">
        <color indexed="8"/>
      </bottom>
      <diagonal/>
    </border>
    <border>
      <left/>
      <right style="thin">
        <color indexed="64"/>
      </right>
      <top/>
      <bottom style="medium">
        <color indexed="8"/>
      </bottom>
      <diagonal/>
    </border>
    <border>
      <left style="thin">
        <color indexed="64"/>
      </left>
      <right style="thin">
        <color indexed="64"/>
      </right>
      <top/>
      <bottom style="medium">
        <color indexed="8"/>
      </bottom>
      <diagonal/>
    </border>
    <border>
      <left style="thin">
        <color indexed="8"/>
      </left>
      <right style="thin">
        <color indexed="64"/>
      </right>
      <top/>
      <bottom style="medium">
        <color indexed="8"/>
      </bottom>
      <diagonal/>
    </border>
    <border>
      <left style="thin">
        <color indexed="64"/>
      </left>
      <right/>
      <top/>
      <bottom style="medium">
        <color indexed="8"/>
      </bottom>
      <diagonal/>
    </border>
    <border>
      <left style="thin">
        <color indexed="8"/>
      </left>
      <right/>
      <top/>
      <bottom/>
      <diagonal/>
    </border>
    <border>
      <left style="thin">
        <color indexed="64"/>
      </left>
      <right/>
      <top/>
      <bottom/>
      <diagonal/>
    </border>
    <border>
      <left style="thin">
        <color indexed="64"/>
      </left>
      <right style="thin">
        <color indexed="8"/>
      </right>
      <top/>
      <bottom/>
      <diagonal/>
    </border>
    <border>
      <left style="thin">
        <color indexed="8"/>
      </left>
      <right style="thin">
        <color indexed="64"/>
      </right>
      <top/>
      <bottom/>
      <diagonal/>
    </border>
    <border>
      <left style="thin">
        <color indexed="8"/>
      </left>
      <right style="thin">
        <color indexed="8"/>
      </right>
      <top/>
      <bottom/>
      <diagonal/>
    </border>
    <border>
      <left style="thin">
        <color indexed="64"/>
      </left>
      <right style="thin">
        <color indexed="64"/>
      </right>
      <top/>
      <bottom/>
      <diagonal/>
    </border>
    <border>
      <left/>
      <right/>
      <top style="thin">
        <color indexed="64"/>
      </top>
      <bottom style="medium">
        <color indexed="64"/>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top style="thin">
        <color indexed="8"/>
      </top>
      <bottom style="medium">
        <color indexed="8"/>
      </bottom>
      <diagonal/>
    </border>
    <border>
      <left/>
      <right style="thin">
        <color indexed="8"/>
      </right>
      <top style="thin">
        <color indexed="8"/>
      </top>
      <bottom style="medium">
        <color indexed="8"/>
      </bottom>
      <diagonal/>
    </border>
    <border>
      <left style="double">
        <color indexed="64"/>
      </left>
      <right/>
      <top style="medium">
        <color indexed="64"/>
      </top>
      <bottom/>
      <diagonal/>
    </border>
    <border>
      <left style="double">
        <color indexed="64"/>
      </left>
      <right/>
      <top/>
      <bottom/>
      <diagonal/>
    </border>
    <border>
      <left style="double">
        <color indexed="64"/>
      </left>
      <right style="thin">
        <color indexed="64"/>
      </right>
      <top style="thin">
        <color indexed="64"/>
      </top>
      <bottom style="thin">
        <color indexed="64"/>
      </bottom>
      <diagonal/>
    </border>
    <border>
      <left/>
      <right style="thin">
        <color indexed="64"/>
      </right>
      <top/>
      <bottom/>
      <diagonal/>
    </border>
    <border>
      <left style="double">
        <color indexed="64"/>
      </left>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8"/>
      </top>
      <bottom style="thin">
        <color indexed="64"/>
      </bottom>
      <diagonal/>
    </border>
    <border>
      <left style="thin">
        <color indexed="64"/>
      </left>
      <right style="thin">
        <color indexed="8"/>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top style="thin">
        <color indexed="64"/>
      </top>
      <bottom/>
      <diagonal/>
    </border>
    <border>
      <left/>
      <right style="thin">
        <color auto="1"/>
      </right>
      <top/>
      <bottom/>
      <diagonal/>
    </border>
    <border>
      <left style="thin">
        <color indexed="64"/>
      </left>
      <right style="thin">
        <color indexed="64"/>
      </right>
      <top/>
      <bottom style="hair">
        <color indexed="64"/>
      </bottom>
      <diagonal/>
    </border>
    <border>
      <left/>
      <right style="thin">
        <color indexed="8"/>
      </right>
      <top/>
      <bottom/>
      <diagonal/>
    </border>
    <border>
      <left/>
      <right style="medium">
        <color indexed="64"/>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thin">
        <color indexed="8"/>
      </left>
      <right style="thin">
        <color indexed="8"/>
      </right>
      <top style="thin">
        <color indexed="64"/>
      </top>
      <bottom/>
      <diagonal/>
    </border>
    <border>
      <left style="thin">
        <color indexed="8"/>
      </left>
      <right/>
      <top style="thin">
        <color indexed="64"/>
      </top>
      <bottom/>
      <diagonal/>
    </border>
    <border>
      <left style="thin">
        <color auto="1"/>
      </left>
      <right/>
      <top style="thin">
        <color indexed="64"/>
      </top>
      <bottom/>
      <diagonal/>
    </border>
    <border>
      <left/>
      <right style="thin">
        <color indexed="64"/>
      </right>
      <top/>
      <bottom/>
      <diagonal/>
    </border>
    <border>
      <left/>
      <right style="thin">
        <color auto="1"/>
      </right>
      <top/>
      <bottom/>
      <diagonal/>
    </border>
    <border>
      <left/>
      <right style="thin">
        <color indexed="8"/>
      </right>
      <top/>
      <bottom/>
      <diagonal/>
    </border>
    <border>
      <left/>
      <right style="thin">
        <color auto="1"/>
      </right>
      <top/>
      <bottom/>
      <diagonal/>
    </border>
    <border>
      <left/>
      <right style="thin">
        <color auto="1"/>
      </right>
      <top/>
      <bottom/>
      <diagonal/>
    </border>
    <border>
      <left/>
      <right style="thin">
        <color indexed="64"/>
      </right>
      <top/>
      <bottom/>
      <diagonal/>
    </border>
    <border>
      <left/>
      <right style="thin">
        <color auto="1"/>
      </right>
      <top/>
      <bottom/>
      <diagonal/>
    </border>
    <border>
      <left/>
      <right style="thin">
        <color indexed="64"/>
      </right>
      <top/>
      <bottom/>
      <diagonal/>
    </border>
  </borders>
  <cellStyleXfs count="17">
    <xf numFmtId="0" fontId="0" fillId="0" borderId="0"/>
    <xf numFmtId="38" fontId="8" fillId="0" borderId="0" applyFont="0" applyFill="0" applyBorder="0" applyAlignment="0" applyProtection="0"/>
    <xf numFmtId="0" fontId="13" fillId="4" borderId="0"/>
    <xf numFmtId="0" fontId="20" fillId="0" borderId="0"/>
    <xf numFmtId="0" fontId="8" fillId="0" borderId="0"/>
    <xf numFmtId="0" fontId="30" fillId="0" borderId="0" applyNumberFormat="0" applyFill="0" applyBorder="0" applyAlignment="0" applyProtection="0">
      <alignment vertical="top"/>
      <protection locked="0"/>
    </xf>
    <xf numFmtId="0" fontId="8" fillId="0" borderId="0">
      <alignment vertical="center"/>
    </xf>
    <xf numFmtId="0" fontId="8" fillId="0" borderId="0"/>
    <xf numFmtId="38" fontId="8" fillId="0" borderId="0" applyFont="0" applyFill="0" applyBorder="0" applyAlignment="0" applyProtection="0"/>
    <xf numFmtId="37" fontId="43" fillId="0" borderId="0"/>
    <xf numFmtId="0" fontId="8" fillId="0" borderId="0"/>
    <xf numFmtId="0" fontId="16" fillId="0" borderId="0"/>
    <xf numFmtId="0" fontId="1" fillId="0" borderId="0"/>
    <xf numFmtId="0" fontId="63" fillId="0" borderId="0"/>
    <xf numFmtId="38" fontId="63" fillId="0" borderId="0" applyFont="0" applyFill="0" applyBorder="0" applyAlignment="0" applyProtection="0"/>
    <xf numFmtId="0" fontId="114" fillId="0" borderId="0">
      <alignment vertical="center"/>
    </xf>
    <xf numFmtId="38" fontId="16" fillId="0" borderId="0" applyFont="0" applyFill="0" applyBorder="0" applyAlignment="0" applyProtection="0">
      <alignment vertical="center"/>
    </xf>
  </cellStyleXfs>
  <cellXfs count="2624">
    <xf numFmtId="0" fontId="0" fillId="0" borderId="0" xfId="0"/>
    <xf numFmtId="0" fontId="2" fillId="0" borderId="0" xfId="0" applyFont="1" applyAlignment="1">
      <alignment vertical="center"/>
    </xf>
    <xf numFmtId="0" fontId="2" fillId="0" borderId="1" xfId="0" applyFont="1" applyBorder="1" applyAlignment="1" applyProtection="1">
      <alignment vertical="center"/>
    </xf>
    <xf numFmtId="0" fontId="2" fillId="0" borderId="0" xfId="0" applyFont="1" applyAlignment="1" applyProtection="1">
      <alignment vertical="center"/>
    </xf>
    <xf numFmtId="0" fontId="2" fillId="0" borderId="0" xfId="0" applyFont="1" applyAlignment="1" applyProtection="1">
      <alignment horizontal="center" vertical="center"/>
    </xf>
    <xf numFmtId="0" fontId="2" fillId="0" borderId="5" xfId="0" applyFont="1" applyBorder="1" applyAlignment="1" applyProtection="1">
      <alignment horizontal="center" vertical="center"/>
    </xf>
    <xf numFmtId="0" fontId="6" fillId="0" borderId="0" xfId="0" applyFont="1" applyAlignment="1" applyProtection="1">
      <alignment vertical="center"/>
    </xf>
    <xf numFmtId="0" fontId="2" fillId="0" borderId="8" xfId="0" applyFont="1" applyBorder="1" applyAlignment="1" applyProtection="1">
      <alignment vertical="center"/>
    </xf>
    <xf numFmtId="0" fontId="7" fillId="0" borderId="9" xfId="0" applyFont="1" applyBorder="1" applyAlignment="1" applyProtection="1">
      <alignment vertical="center"/>
    </xf>
    <xf numFmtId="37" fontId="2" fillId="0" borderId="0" xfId="0" applyNumberFormat="1" applyFont="1" applyAlignment="1" applyProtection="1">
      <alignment vertical="center"/>
    </xf>
    <xf numFmtId="0" fontId="2" fillId="0" borderId="11" xfId="0" applyFont="1" applyBorder="1" applyAlignment="1" applyProtection="1">
      <alignment horizontal="right" vertical="center"/>
    </xf>
    <xf numFmtId="0" fontId="10" fillId="0" borderId="0" xfId="0" applyFont="1" applyAlignment="1" applyProtection="1">
      <alignment vertical="center"/>
    </xf>
    <xf numFmtId="37" fontId="2" fillId="0" borderId="11" xfId="0" applyNumberFormat="1" applyFont="1" applyFill="1" applyBorder="1" applyAlignment="1" applyProtection="1">
      <alignment vertical="center"/>
    </xf>
    <xf numFmtId="0" fontId="2" fillId="0" borderId="0" xfId="0" quotePrefix="1" applyFont="1" applyFill="1" applyAlignment="1" applyProtection="1">
      <alignment horizontal="left" vertical="center"/>
    </xf>
    <xf numFmtId="0" fontId="2" fillId="0" borderId="12" xfId="0" quotePrefix="1" applyFont="1" applyFill="1" applyBorder="1" applyAlignment="1" applyProtection="1">
      <alignment horizontal="left" vertical="center"/>
    </xf>
    <xf numFmtId="49" fontId="2" fillId="0" borderId="0" xfId="0" quotePrefix="1" applyNumberFormat="1" applyFont="1" applyAlignment="1" applyProtection="1"/>
    <xf numFmtId="37" fontId="2" fillId="0" borderId="11" xfId="0" applyNumberFormat="1" applyFont="1" applyBorder="1" applyAlignment="1" applyProtection="1"/>
    <xf numFmtId="38" fontId="2" fillId="0" borderId="11" xfId="1" applyFont="1" applyBorder="1" applyAlignment="1" applyProtection="1"/>
    <xf numFmtId="0" fontId="2" fillId="0" borderId="0" xfId="0" quotePrefix="1" applyFont="1" applyAlignment="1" applyProtection="1"/>
    <xf numFmtId="0" fontId="10" fillId="0" borderId="0" xfId="0" applyFont="1" applyAlignment="1" applyProtection="1">
      <alignment horizontal="center" vertical="center" shrinkToFit="1"/>
    </xf>
    <xf numFmtId="0" fontId="10" fillId="0" borderId="9" xfId="0" applyFont="1" applyBorder="1" applyAlignment="1" applyProtection="1">
      <alignment horizontal="center" vertical="center" shrinkToFit="1"/>
    </xf>
    <xf numFmtId="176" fontId="2" fillId="0" borderId="14" xfId="0" applyNumberFormat="1" applyFont="1" applyBorder="1" applyAlignment="1" applyProtection="1">
      <alignment vertical="center"/>
    </xf>
    <xf numFmtId="176" fontId="2" fillId="0" borderId="14" xfId="0" applyNumberFormat="1" applyFont="1" applyBorder="1" applyAlignment="1" applyProtection="1">
      <alignment horizontal="right" vertical="center"/>
    </xf>
    <xf numFmtId="0" fontId="2" fillId="0" borderId="0" xfId="0" applyFont="1" applyBorder="1" applyAlignment="1" applyProtection="1">
      <alignment vertical="center"/>
    </xf>
    <xf numFmtId="0" fontId="2" fillId="0" borderId="0" xfId="0" applyFont="1" applyBorder="1" applyAlignment="1">
      <alignment vertical="center"/>
    </xf>
    <xf numFmtId="0" fontId="2" fillId="0" borderId="1" xfId="0" applyFont="1" applyFill="1" applyBorder="1" applyAlignment="1" applyProtection="1">
      <alignment horizontal="center" vertical="center"/>
    </xf>
    <xf numFmtId="0" fontId="2" fillId="0" borderId="16" xfId="0" applyFont="1" applyFill="1" applyBorder="1" applyAlignment="1" applyProtection="1">
      <alignment vertical="center"/>
    </xf>
    <xf numFmtId="0" fontId="2" fillId="0" borderId="7" xfId="0" applyFont="1" applyBorder="1" applyAlignment="1" applyProtection="1">
      <alignment horizontal="center" vertical="center"/>
    </xf>
    <xf numFmtId="0" fontId="2" fillId="0" borderId="8" xfId="0" applyFont="1" applyFill="1" applyBorder="1" applyAlignment="1" applyProtection="1">
      <alignment horizontal="center" vertical="center"/>
    </xf>
    <xf numFmtId="0" fontId="10" fillId="0" borderId="5" xfId="0" applyFont="1" applyFill="1" applyBorder="1" applyAlignment="1" applyProtection="1">
      <alignment horizontal="center" vertical="center"/>
    </xf>
    <xf numFmtId="0" fontId="11" fillId="0" borderId="5" xfId="0" applyFont="1" applyFill="1" applyBorder="1" applyAlignment="1" applyProtection="1">
      <alignment horizontal="center" vertical="center"/>
    </xf>
    <xf numFmtId="0" fontId="2" fillId="0" borderId="7" xfId="0" applyFont="1" applyFill="1" applyBorder="1" applyAlignment="1" applyProtection="1">
      <alignment vertical="center"/>
    </xf>
    <xf numFmtId="0" fontId="2" fillId="0" borderId="11" xfId="0" applyFont="1" applyBorder="1" applyAlignment="1" applyProtection="1">
      <alignment vertical="center"/>
    </xf>
    <xf numFmtId="37" fontId="2" fillId="0" borderId="11" xfId="0" applyNumberFormat="1" applyFont="1" applyBorder="1" applyAlignment="1" applyProtection="1">
      <alignment horizontal="right"/>
    </xf>
    <xf numFmtId="37" fontId="2" fillId="0" borderId="0" xfId="0" applyNumberFormat="1" applyFont="1" applyBorder="1" applyAlignment="1" applyProtection="1"/>
    <xf numFmtId="37" fontId="2" fillId="0" borderId="0" xfId="0" applyNumberFormat="1" applyFont="1" applyBorder="1" applyAlignment="1" applyProtection="1">
      <alignment horizontal="right"/>
    </xf>
    <xf numFmtId="49" fontId="2" fillId="0" borderId="0" xfId="0" applyNumberFormat="1" applyFont="1" applyAlignment="1" applyProtection="1">
      <alignment horizontal="left"/>
    </xf>
    <xf numFmtId="49" fontId="2" fillId="0" borderId="0" xfId="0" quotePrefix="1" applyNumberFormat="1" applyFont="1" applyAlignment="1" applyProtection="1">
      <alignment horizontal="left"/>
    </xf>
    <xf numFmtId="38" fontId="2" fillId="0" borderId="0" xfId="1" applyFont="1" applyAlignment="1">
      <alignment vertical="center"/>
    </xf>
    <xf numFmtId="0" fontId="2" fillId="0" borderId="0" xfId="0" applyFont="1" applyProtection="1"/>
    <xf numFmtId="0" fontId="2" fillId="0" borderId="0" xfId="0" applyFont="1"/>
    <xf numFmtId="0" fontId="7" fillId="0" borderId="0" xfId="0" applyFont="1" applyProtection="1"/>
    <xf numFmtId="0" fontId="2" fillId="0" borderId="18" xfId="0" applyFont="1" applyBorder="1" applyAlignment="1" applyProtection="1">
      <alignment vertical="center"/>
    </xf>
    <xf numFmtId="37" fontId="2" fillId="0" borderId="0" xfId="0" applyNumberFormat="1" applyFont="1" applyProtection="1"/>
    <xf numFmtId="37" fontId="2" fillId="0" borderId="11" xfId="0" applyNumberFormat="1" applyFont="1" applyFill="1" applyBorder="1" applyProtection="1"/>
    <xf numFmtId="2" fontId="2" fillId="0" borderId="11" xfId="0" applyNumberFormat="1" applyFont="1" applyFill="1" applyBorder="1" applyAlignment="1" applyProtection="1">
      <alignment vertical="center"/>
    </xf>
    <xf numFmtId="37" fontId="2" fillId="0" borderId="11" xfId="0" applyNumberFormat="1" applyFont="1" applyBorder="1" applyAlignment="1" applyProtection="1">
      <alignment wrapText="1"/>
    </xf>
    <xf numFmtId="0" fontId="2" fillId="0" borderId="0" xfId="0" quotePrefix="1" applyFont="1" applyFill="1" applyAlignment="1" applyProtection="1">
      <alignment vertical="center"/>
    </xf>
    <xf numFmtId="37" fontId="2" fillId="0" borderId="22" xfId="0" applyNumberFormat="1" applyFont="1" applyBorder="1" applyProtection="1"/>
    <xf numFmtId="37" fontId="2" fillId="0" borderId="23" xfId="0" applyNumberFormat="1" applyFont="1" applyBorder="1" applyProtection="1"/>
    <xf numFmtId="37" fontId="2" fillId="0" borderId="0" xfId="0" applyNumberFormat="1" applyFont="1" applyBorder="1" applyAlignment="1" applyProtection="1">
      <alignment wrapText="1"/>
    </xf>
    <xf numFmtId="37" fontId="2" fillId="0" borderId="0" xfId="0" applyNumberFormat="1" applyFont="1" applyBorder="1" applyProtection="1"/>
    <xf numFmtId="2" fontId="2" fillId="0" borderId="11" xfId="0" applyNumberFormat="1" applyFont="1" applyBorder="1" applyAlignment="1" applyProtection="1">
      <alignment wrapText="1"/>
    </xf>
    <xf numFmtId="0" fontId="14" fillId="0" borderId="0" xfId="0" applyFont="1" applyProtection="1"/>
    <xf numFmtId="0" fontId="11" fillId="0" borderId="0" xfId="0" applyFont="1" applyAlignment="1" applyProtection="1">
      <alignment horizontal="center" vertical="center"/>
    </xf>
    <xf numFmtId="0" fontId="11" fillId="0" borderId="9" xfId="0" applyFont="1" applyBorder="1" applyAlignment="1" applyProtection="1">
      <alignment horizontal="center" vertical="center"/>
    </xf>
    <xf numFmtId="0" fontId="2" fillId="0" borderId="0" xfId="0" applyFont="1" applyBorder="1" applyProtection="1"/>
    <xf numFmtId="0" fontId="2" fillId="0" borderId="24" xfId="0" applyFont="1" applyFill="1" applyBorder="1" applyAlignment="1" applyProtection="1">
      <alignment horizontal="center" vertical="center"/>
    </xf>
    <xf numFmtId="37" fontId="2" fillId="0" borderId="0" xfId="0" applyNumberFormat="1" applyFont="1" applyFill="1" applyBorder="1" applyAlignment="1" applyProtection="1">
      <alignment vertical="center"/>
    </xf>
    <xf numFmtId="177" fontId="2" fillId="0" borderId="11" xfId="0" applyNumberFormat="1" applyFont="1" applyFill="1" applyBorder="1" applyAlignment="1" applyProtection="1">
      <alignment vertical="center"/>
    </xf>
    <xf numFmtId="37" fontId="2" fillId="0" borderId="26" xfId="0" applyNumberFormat="1" applyFont="1" applyBorder="1"/>
    <xf numFmtId="37" fontId="2" fillId="0" borderId="0" xfId="0" applyNumberFormat="1" applyFont="1"/>
    <xf numFmtId="37" fontId="2" fillId="0" borderId="22" xfId="0" applyNumberFormat="1" applyFont="1" applyBorder="1"/>
    <xf numFmtId="178" fontId="2" fillId="0" borderId="26" xfId="0" applyNumberFormat="1" applyFont="1" applyBorder="1" applyAlignment="1">
      <alignment horizontal="right"/>
    </xf>
    <xf numFmtId="37" fontId="2" fillId="0" borderId="0" xfId="0" applyNumberFormat="1" applyFont="1" applyBorder="1"/>
    <xf numFmtId="178" fontId="2" fillId="0" borderId="26" xfId="0" applyNumberFormat="1" applyFont="1" applyBorder="1" applyAlignment="1"/>
    <xf numFmtId="178" fontId="2" fillId="0" borderId="0" xfId="0" applyNumberFormat="1" applyFont="1"/>
    <xf numFmtId="38" fontId="2" fillId="0" borderId="11" xfId="1" applyFont="1" applyBorder="1" applyAlignment="1" applyProtection="1">
      <alignment horizontal="right"/>
    </xf>
    <xf numFmtId="176" fontId="2" fillId="0" borderId="11" xfId="0" applyNumberFormat="1" applyFont="1" applyBorder="1" applyAlignment="1" applyProtection="1"/>
    <xf numFmtId="179" fontId="2" fillId="0" borderId="11" xfId="0" applyNumberFormat="1" applyFont="1" applyBorder="1" applyAlignment="1" applyProtection="1">
      <alignment horizontal="right"/>
    </xf>
    <xf numFmtId="178" fontId="2" fillId="0" borderId="11" xfId="0" applyNumberFormat="1" applyFont="1" applyBorder="1" applyAlignment="1" applyProtection="1"/>
    <xf numFmtId="178" fontId="2" fillId="0" borderId="11" xfId="0" applyNumberFormat="1" applyFont="1" applyFill="1" applyBorder="1" applyAlignment="1" applyProtection="1">
      <alignment horizontal="right"/>
    </xf>
    <xf numFmtId="0" fontId="2" fillId="0" borderId="0" xfId="0" applyFont="1" applyBorder="1"/>
    <xf numFmtId="0" fontId="2" fillId="0" borderId="9" xfId="0" applyFont="1" applyBorder="1" applyAlignment="1" applyProtection="1">
      <alignment horizontal="center" vertical="center"/>
    </xf>
    <xf numFmtId="176" fontId="2" fillId="0" borderId="27" xfId="0" applyNumberFormat="1" applyFont="1" applyBorder="1" applyAlignment="1" applyProtection="1">
      <alignment vertical="center"/>
    </xf>
    <xf numFmtId="0" fontId="10" fillId="0" borderId="0" xfId="0" applyFont="1" applyAlignment="1">
      <alignment vertical="center"/>
    </xf>
    <xf numFmtId="38" fontId="12" fillId="0" borderId="0" xfId="1" applyFont="1"/>
    <xf numFmtId="0" fontId="5" fillId="0" borderId="0" xfId="0" applyFont="1" applyAlignment="1" applyProtection="1">
      <alignment vertical="center"/>
    </xf>
    <xf numFmtId="0" fontId="2" fillId="0" borderId="9" xfId="0" applyFont="1" applyFill="1" applyBorder="1" applyAlignment="1" applyProtection="1">
      <alignment vertical="center"/>
    </xf>
    <xf numFmtId="0" fontId="7" fillId="0" borderId="0" xfId="0" applyFont="1" applyAlignment="1" applyProtection="1">
      <alignment vertical="center"/>
    </xf>
    <xf numFmtId="0" fontId="2" fillId="0" borderId="3" xfId="0" applyFont="1" applyFill="1" applyBorder="1" applyProtection="1"/>
    <xf numFmtId="0" fontId="2" fillId="0" borderId="1" xfId="0" applyFont="1" applyFill="1" applyBorder="1" applyProtection="1"/>
    <xf numFmtId="0" fontId="10" fillId="0" borderId="11" xfId="0" applyFont="1" applyFill="1" applyBorder="1" applyAlignment="1" applyProtection="1">
      <alignment horizontal="center" vertical="center"/>
    </xf>
    <xf numFmtId="0" fontId="10" fillId="0" borderId="7" xfId="0" applyFont="1" applyFill="1" applyBorder="1" applyAlignment="1" applyProtection="1">
      <alignment vertical="center"/>
    </xf>
    <xf numFmtId="0" fontId="10" fillId="0" borderId="7" xfId="0" applyFont="1" applyFill="1" applyBorder="1" applyAlignment="1" applyProtection="1">
      <alignment horizontal="center" vertical="center"/>
    </xf>
    <xf numFmtId="0" fontId="19" fillId="0" borderId="7" xfId="0" applyFont="1" applyFill="1" applyBorder="1" applyAlignment="1" applyProtection="1">
      <alignment horizontal="center" vertical="center"/>
    </xf>
    <xf numFmtId="0" fontId="2" fillId="0" borderId="0" xfId="0" applyFont="1" applyAlignment="1">
      <alignment horizontal="center" vertical="center" textRotation="255"/>
    </xf>
    <xf numFmtId="0" fontId="15" fillId="0" borderId="0" xfId="0" applyFont="1" applyBorder="1"/>
    <xf numFmtId="0" fontId="15" fillId="0" borderId="0" xfId="0" applyFont="1" applyAlignment="1">
      <alignment vertical="center"/>
    </xf>
    <xf numFmtId="0" fontId="15" fillId="0" borderId="0" xfId="0" applyFont="1"/>
    <xf numFmtId="0" fontId="2" fillId="0" borderId="0" xfId="0" applyFont="1" applyBorder="1" applyAlignment="1">
      <alignment horizontal="center" vertical="center" textRotation="255"/>
    </xf>
    <xf numFmtId="0" fontId="10" fillId="0" borderId="43" xfId="0" applyFont="1" applyFill="1" applyBorder="1" applyAlignment="1" applyProtection="1">
      <alignment horizontal="center" vertical="center"/>
    </xf>
    <xf numFmtId="176" fontId="2" fillId="0" borderId="25" xfId="0" applyNumberFormat="1" applyFont="1" applyFill="1" applyBorder="1" applyAlignment="1" applyProtection="1">
      <alignment horizontal="right" vertical="center"/>
    </xf>
    <xf numFmtId="176" fontId="2" fillId="0" borderId="7" xfId="0" applyNumberFormat="1" applyFont="1" applyFill="1" applyBorder="1" applyAlignment="1" applyProtection="1">
      <alignment horizontal="right" vertical="center"/>
    </xf>
    <xf numFmtId="181" fontId="2" fillId="0" borderId="0" xfId="3" applyNumberFormat="1" applyFont="1" applyBorder="1" applyAlignment="1">
      <alignment horizontal="right" vertical="center"/>
    </xf>
    <xf numFmtId="0" fontId="2" fillId="0" borderId="0" xfId="0" applyFont="1" applyFill="1" applyBorder="1" applyAlignment="1" applyProtection="1">
      <alignment horizontal="center" vertical="center" textRotation="255"/>
    </xf>
    <xf numFmtId="176" fontId="2" fillId="0" borderId="0" xfId="0" applyNumberFormat="1" applyFont="1" applyFill="1" applyBorder="1" applyAlignment="1" applyProtection="1">
      <alignment horizontal="right" vertical="center"/>
    </xf>
    <xf numFmtId="0" fontId="2" fillId="0" borderId="0" xfId="3" applyFont="1" applyBorder="1" applyAlignment="1">
      <alignment horizontal="right" vertical="center"/>
    </xf>
    <xf numFmtId="0" fontId="2" fillId="0" borderId="46" xfId="0" applyFont="1" applyBorder="1" applyAlignment="1">
      <alignment horizontal="center" vertical="center" textRotation="255"/>
    </xf>
    <xf numFmtId="0" fontId="10" fillId="0" borderId="47" xfId="0" applyFont="1" applyFill="1" applyBorder="1" applyAlignment="1" applyProtection="1">
      <alignment horizontal="center" vertical="center"/>
    </xf>
    <xf numFmtId="176" fontId="2" fillId="0" borderId="47" xfId="0" applyNumberFormat="1" applyFont="1" applyFill="1" applyBorder="1" applyAlignment="1" applyProtection="1">
      <alignment horizontal="right" vertical="center"/>
    </xf>
    <xf numFmtId="176" fontId="2" fillId="0" borderId="47" xfId="0" applyNumberFormat="1" applyFont="1" applyFill="1" applyBorder="1" applyAlignment="1" applyProtection="1">
      <alignment horizontal="center" vertical="center"/>
    </xf>
    <xf numFmtId="176" fontId="2" fillId="0" borderId="0" xfId="0" applyNumberFormat="1" applyFont="1" applyFill="1" applyBorder="1" applyAlignment="1" applyProtection="1">
      <alignment vertical="center"/>
    </xf>
    <xf numFmtId="0" fontId="0" fillId="0" borderId="0" xfId="0" applyFont="1" applyBorder="1" applyAlignment="1">
      <alignment horizontal="center" vertical="center" textRotation="255"/>
    </xf>
    <xf numFmtId="0" fontId="15" fillId="0" borderId="0" xfId="0" applyFont="1" applyProtection="1"/>
    <xf numFmtId="0" fontId="21" fillId="0" borderId="0" xfId="0" applyFont="1" applyProtection="1"/>
    <xf numFmtId="0" fontId="15" fillId="0" borderId="0" xfId="0" applyFont="1" applyAlignment="1" applyProtection="1">
      <alignment vertical="center"/>
    </xf>
    <xf numFmtId="0" fontId="15" fillId="0" borderId="16" xfId="0" applyFont="1" applyFill="1" applyBorder="1" applyAlignment="1" applyProtection="1">
      <alignment vertical="center"/>
    </xf>
    <xf numFmtId="0" fontId="15" fillId="0" borderId="8" xfId="0" applyFont="1" applyBorder="1" applyAlignment="1" applyProtection="1">
      <alignment vertical="center"/>
    </xf>
    <xf numFmtId="0" fontId="15" fillId="0" borderId="3" xfId="0" applyFont="1" applyFill="1" applyBorder="1" applyAlignment="1" applyProtection="1">
      <alignment vertical="center"/>
    </xf>
    <xf numFmtId="0" fontId="15" fillId="0" borderId="18" xfId="0" applyFont="1" applyBorder="1" applyAlignment="1" applyProtection="1">
      <alignment vertical="center"/>
    </xf>
    <xf numFmtId="0" fontId="15" fillId="0" borderId="1" xfId="0" applyFont="1" applyBorder="1" applyAlignment="1" applyProtection="1">
      <alignment vertical="center"/>
    </xf>
    <xf numFmtId="0" fontId="15" fillId="0" borderId="7" xfId="0" applyFont="1" applyFill="1" applyBorder="1" applyAlignment="1" applyProtection="1">
      <alignment vertical="center"/>
    </xf>
    <xf numFmtId="0" fontId="23" fillId="0" borderId="7" xfId="0" applyFont="1" applyFill="1" applyBorder="1" applyAlignment="1" applyProtection="1">
      <alignment vertical="center"/>
    </xf>
    <xf numFmtId="0" fontId="23" fillId="0" borderId="7" xfId="0" applyFont="1" applyFill="1" applyBorder="1" applyAlignment="1" applyProtection="1">
      <alignment horizontal="center" vertical="center"/>
    </xf>
    <xf numFmtId="0" fontId="24" fillId="0" borderId="7" xfId="0" applyFont="1" applyFill="1" applyBorder="1" applyAlignment="1" applyProtection="1">
      <alignment horizontal="center" vertical="center"/>
    </xf>
    <xf numFmtId="0" fontId="25" fillId="0" borderId="0" xfId="0" applyFont="1" applyFill="1" applyBorder="1" applyAlignment="1" applyProtection="1">
      <alignment horizontal="center" vertical="center"/>
    </xf>
    <xf numFmtId="0" fontId="15" fillId="0" borderId="0" xfId="0" applyFont="1" applyFill="1" applyBorder="1" applyAlignment="1" applyProtection="1">
      <alignment vertical="center"/>
    </xf>
    <xf numFmtId="0" fontId="26" fillId="0" borderId="0" xfId="0" applyFont="1" applyAlignment="1" applyProtection="1">
      <alignment horizontal="right" vertical="center"/>
    </xf>
    <xf numFmtId="0" fontId="15" fillId="0" borderId="0" xfId="0" applyFont="1" applyBorder="1" applyAlignment="1">
      <alignment vertical="center" textRotation="255"/>
    </xf>
    <xf numFmtId="0" fontId="23" fillId="0" borderId="49" xfId="0" applyFont="1" applyFill="1" applyBorder="1" applyAlignment="1" applyProtection="1">
      <alignment horizontal="center" vertical="center"/>
    </xf>
    <xf numFmtId="0" fontId="26" fillId="0" borderId="0" xfId="0" applyFont="1" applyAlignment="1" applyProtection="1">
      <alignment horizontal="right"/>
    </xf>
    <xf numFmtId="176" fontId="26" fillId="0" borderId="0" xfId="0" applyNumberFormat="1" applyFont="1" applyFill="1" applyBorder="1" applyAlignment="1" applyProtection="1">
      <alignment vertical="center"/>
    </xf>
    <xf numFmtId="176" fontId="26" fillId="0" borderId="0" xfId="0" applyNumberFormat="1" applyFont="1" applyFill="1" applyAlignment="1" applyProtection="1">
      <alignment horizontal="right" vertical="center"/>
    </xf>
    <xf numFmtId="180" fontId="26" fillId="0" borderId="0" xfId="3" applyNumberFormat="1" applyFont="1" applyBorder="1"/>
    <xf numFmtId="0" fontId="23" fillId="0" borderId="53" xfId="0" applyFont="1" applyFill="1" applyBorder="1" applyAlignment="1" applyProtection="1">
      <alignment horizontal="center" vertical="center"/>
    </xf>
    <xf numFmtId="176" fontId="26" fillId="0" borderId="52" xfId="0" applyNumberFormat="1" applyFont="1" applyFill="1" applyBorder="1" applyAlignment="1" applyProtection="1">
      <alignment horizontal="right" vertical="center"/>
    </xf>
    <xf numFmtId="176" fontId="26" fillId="0" borderId="29" xfId="0" applyNumberFormat="1" applyFont="1" applyFill="1" applyBorder="1" applyAlignment="1" applyProtection="1">
      <alignment horizontal="right" vertical="center"/>
    </xf>
    <xf numFmtId="176" fontId="26" fillId="0" borderId="51" xfId="0" applyNumberFormat="1" applyFont="1" applyFill="1" applyBorder="1" applyAlignment="1" applyProtection="1">
      <alignment horizontal="right" vertical="center"/>
    </xf>
    <xf numFmtId="176" fontId="26"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textRotation="255"/>
    </xf>
    <xf numFmtId="0" fontId="23" fillId="0" borderId="47" xfId="0" applyFont="1" applyFill="1" applyBorder="1" applyAlignment="1" applyProtection="1">
      <alignment horizontal="center" vertical="center"/>
    </xf>
    <xf numFmtId="176" fontId="26" fillId="0" borderId="47" xfId="0" applyNumberFormat="1" applyFont="1" applyFill="1" applyBorder="1" applyAlignment="1" applyProtection="1">
      <alignment horizontal="right" vertical="center"/>
    </xf>
    <xf numFmtId="176" fontId="26" fillId="0" borderId="47" xfId="0" applyNumberFormat="1"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176" fontId="15" fillId="0" borderId="0" xfId="0" applyNumberFormat="1" applyFont="1" applyFill="1" applyBorder="1" applyAlignment="1" applyProtection="1">
      <alignment vertical="center"/>
    </xf>
    <xf numFmtId="0" fontId="15" fillId="0" borderId="0" xfId="0" applyFont="1" applyBorder="1" applyProtection="1"/>
    <xf numFmtId="182" fontId="15" fillId="0" borderId="0" xfId="0" applyNumberFormat="1" applyFont="1" applyFill="1" applyProtection="1"/>
    <xf numFmtId="0" fontId="15" fillId="0" borderId="0" xfId="0" applyFont="1" applyBorder="1" applyAlignment="1">
      <alignment horizontal="center" vertical="center" textRotation="255"/>
    </xf>
    <xf numFmtId="176" fontId="15" fillId="0" borderId="0" xfId="0" applyNumberFormat="1" applyFont="1" applyFill="1" applyProtection="1"/>
    <xf numFmtId="176" fontId="15" fillId="0" borderId="0" xfId="0" applyNumberFormat="1" applyFont="1" applyFill="1" applyAlignment="1" applyProtection="1">
      <alignment vertical="center"/>
    </xf>
    <xf numFmtId="176" fontId="15" fillId="0" borderId="0" xfId="0" applyNumberFormat="1" applyFont="1" applyFill="1" applyBorder="1" applyAlignment="1" applyProtection="1">
      <alignment horizontal="right" vertical="center"/>
    </xf>
    <xf numFmtId="0" fontId="2" fillId="0" borderId="0" xfId="0" applyFont="1" applyAlignment="1" applyProtection="1">
      <alignment horizontal="right" vertical="center"/>
    </xf>
    <xf numFmtId="0" fontId="2" fillId="0" borderId="19" xfId="0" applyFont="1" applyFill="1" applyBorder="1" applyAlignment="1" applyProtection="1">
      <alignment horizontal="center" vertical="center"/>
    </xf>
    <xf numFmtId="0" fontId="2" fillId="0" borderId="0" xfId="0" applyFont="1" applyAlignment="1" applyProtection="1"/>
    <xf numFmtId="37" fontId="2" fillId="0" borderId="13" xfId="0" applyNumberFormat="1" applyFont="1" applyBorder="1" applyAlignment="1" applyProtection="1"/>
    <xf numFmtId="37" fontId="2" fillId="0" borderId="0" xfId="0" applyNumberFormat="1" applyFont="1" applyAlignment="1" applyProtection="1"/>
    <xf numFmtId="37" fontId="2" fillId="0" borderId="11" xfId="0" applyNumberFormat="1" applyFont="1" applyFill="1" applyBorder="1" applyAlignment="1" applyProtection="1">
      <alignment horizontal="right" vertical="center"/>
    </xf>
    <xf numFmtId="2" fontId="2" fillId="0" borderId="0" xfId="0" applyNumberFormat="1" applyFont="1" applyFill="1" applyProtection="1"/>
    <xf numFmtId="37" fontId="2" fillId="0" borderId="22" xfId="0" applyNumberFormat="1" applyFont="1" applyFill="1" applyBorder="1" applyAlignment="1" applyProtection="1">
      <alignment horizontal="right" vertical="center"/>
    </xf>
    <xf numFmtId="37" fontId="2" fillId="0" borderId="22" xfId="0" applyNumberFormat="1" applyFont="1" applyFill="1" applyBorder="1" applyAlignment="1" applyProtection="1">
      <alignment vertical="center"/>
    </xf>
    <xf numFmtId="176" fontId="2" fillId="0" borderId="0" xfId="0" applyNumberFormat="1" applyFont="1" applyFill="1" applyProtection="1"/>
    <xf numFmtId="0" fontId="10" fillId="0" borderId="0" xfId="0" applyFont="1" applyAlignment="1" applyProtection="1">
      <alignment horizontal="center" vertical="center"/>
    </xf>
    <xf numFmtId="0" fontId="10" fillId="0" borderId="9" xfId="0" applyFont="1" applyBorder="1" applyAlignment="1" applyProtection="1">
      <alignment horizontal="center" vertical="center"/>
    </xf>
    <xf numFmtId="0" fontId="2" fillId="0" borderId="11" xfId="0" applyFont="1" applyFill="1" applyBorder="1" applyAlignment="1" applyProtection="1">
      <alignment horizontal="right"/>
    </xf>
    <xf numFmtId="38" fontId="2" fillId="0" borderId="0" xfId="1" applyFont="1"/>
    <xf numFmtId="0" fontId="11" fillId="0" borderId="0" xfId="0" applyFont="1"/>
    <xf numFmtId="0" fontId="11" fillId="0" borderId="0" xfId="0" applyFont="1" applyFill="1" applyAlignment="1">
      <alignment vertical="center"/>
    </xf>
    <xf numFmtId="0" fontId="11" fillId="0" borderId="0" xfId="0" applyFont="1" applyBorder="1"/>
    <xf numFmtId="0" fontId="15" fillId="0" borderId="16" xfId="0" applyFont="1" applyBorder="1" applyAlignment="1" applyProtection="1">
      <alignment vertical="center"/>
    </xf>
    <xf numFmtId="0" fontId="15" fillId="0" borderId="0" xfId="0" applyFont="1" applyAlignment="1" applyProtection="1">
      <alignment horizontal="center" vertical="center"/>
    </xf>
    <xf numFmtId="0" fontId="15" fillId="0" borderId="7" xfId="0" applyFont="1" applyBorder="1" applyAlignment="1" applyProtection="1">
      <alignment horizontal="center" vertical="center"/>
    </xf>
    <xf numFmtId="38" fontId="9" fillId="0" borderId="0" xfId="1" applyFont="1" applyBorder="1" applyAlignment="1">
      <alignment horizontal="center" shrinkToFit="1"/>
    </xf>
    <xf numFmtId="38" fontId="2" fillId="0" borderId="11" xfId="1" applyFont="1" applyFill="1" applyBorder="1" applyAlignment="1" applyProtection="1">
      <alignment vertical="center"/>
    </xf>
    <xf numFmtId="37" fontId="2" fillId="0" borderId="11" xfId="0" applyNumberFormat="1" applyFont="1" applyFill="1" applyBorder="1" applyAlignment="1" applyProtection="1">
      <alignment horizontal="right"/>
    </xf>
    <xf numFmtId="37" fontId="2" fillId="0" borderId="11" xfId="0" applyNumberFormat="1" applyFont="1" applyFill="1" applyBorder="1" applyAlignment="1" applyProtection="1"/>
    <xf numFmtId="0" fontId="14" fillId="0" borderId="0" xfId="0" applyFont="1" applyAlignment="1" applyProtection="1">
      <alignment horizontal="center" vertical="center"/>
    </xf>
    <xf numFmtId="0" fontId="14" fillId="0" borderId="9" xfId="0" applyFont="1" applyBorder="1" applyAlignment="1" applyProtection="1">
      <alignment horizontal="center" vertical="center"/>
    </xf>
    <xf numFmtId="0" fontId="14" fillId="0" borderId="0" xfId="0" applyFont="1" applyBorder="1" applyAlignment="1" applyProtection="1">
      <alignment horizontal="center" vertical="center"/>
    </xf>
    <xf numFmtId="0" fontId="2" fillId="0" borderId="11" xfId="0" applyFont="1" applyFill="1" applyBorder="1" applyAlignment="1" applyProtection="1">
      <alignment horizontal="center" vertical="center"/>
    </xf>
    <xf numFmtId="38" fontId="2" fillId="0" borderId="11" xfId="1" applyFont="1" applyBorder="1" applyAlignment="1" applyProtection="1">
      <alignment horizontal="right" vertical="center"/>
    </xf>
    <xf numFmtId="38" fontId="2" fillId="0" borderId="14" xfId="1" applyFont="1" applyBorder="1" applyAlignment="1" applyProtection="1">
      <alignment horizontal="right" vertical="center"/>
    </xf>
    <xf numFmtId="0" fontId="2" fillId="0" borderId="0" xfId="0" applyFont="1" applyAlignment="1" applyProtection="1">
      <alignment horizontal="right"/>
    </xf>
    <xf numFmtId="0" fontId="2" fillId="0" borderId="65" xfId="0" applyFont="1" applyBorder="1" applyAlignment="1" applyProtection="1">
      <alignment horizontal="center" vertical="center"/>
    </xf>
    <xf numFmtId="0" fontId="12" fillId="0" borderId="0" xfId="0" applyFont="1"/>
    <xf numFmtId="0" fontId="31" fillId="0" borderId="0" xfId="0" applyFont="1" applyProtection="1"/>
    <xf numFmtId="0" fontId="32" fillId="0" borderId="0" xfId="0" applyFont="1" applyAlignment="1" applyProtection="1">
      <alignment vertical="center"/>
    </xf>
    <xf numFmtId="38" fontId="2" fillId="0" borderId="0" xfId="1" applyFont="1" applyProtection="1"/>
    <xf numFmtId="0" fontId="10" fillId="0" borderId="0" xfId="0" applyFont="1" applyFill="1" applyBorder="1" applyAlignment="1" applyProtection="1">
      <alignment horizontal="center" vertical="center"/>
    </xf>
    <xf numFmtId="176" fontId="2" fillId="0" borderId="66" xfId="0" applyNumberFormat="1" applyFont="1" applyBorder="1" applyAlignment="1" applyProtection="1">
      <alignment horizontal="right" vertical="center"/>
    </xf>
    <xf numFmtId="176" fontId="2" fillId="0" borderId="67" xfId="0" applyNumberFormat="1" applyFont="1" applyBorder="1" applyAlignment="1" applyProtection="1">
      <alignment horizontal="right" vertical="center"/>
    </xf>
    <xf numFmtId="0" fontId="23" fillId="0" borderId="0" xfId="0" applyFont="1" applyBorder="1" applyAlignment="1" applyProtection="1">
      <alignment horizontal="left" vertical="center"/>
    </xf>
    <xf numFmtId="176" fontId="2" fillId="0" borderId="39" xfId="0" applyNumberFormat="1" applyFont="1" applyBorder="1" applyAlignment="1" applyProtection="1">
      <alignment horizontal="right" vertical="center"/>
    </xf>
    <xf numFmtId="0" fontId="14" fillId="0" borderId="0" xfId="0" applyFont="1" applyAlignment="1" applyProtection="1">
      <alignment vertical="center"/>
    </xf>
    <xf numFmtId="0" fontId="12" fillId="0" borderId="0" xfId="0" applyFont="1" applyProtection="1"/>
    <xf numFmtId="0" fontId="2" fillId="0" borderId="26" xfId="0" applyFont="1" applyBorder="1"/>
    <xf numFmtId="0" fontId="2" fillId="0" borderId="22" xfId="0" applyFont="1" applyBorder="1"/>
    <xf numFmtId="0" fontId="2" fillId="0" borderId="11" xfId="0" applyFont="1" applyFill="1" applyBorder="1" applyAlignment="1" applyProtection="1"/>
    <xf numFmtId="176" fontId="10" fillId="0" borderId="0" xfId="0" applyNumberFormat="1" applyFont="1" applyBorder="1" applyAlignment="1" applyProtection="1">
      <alignment vertical="center"/>
    </xf>
    <xf numFmtId="0" fontId="2" fillId="0" borderId="33" xfId="0" applyFont="1" applyBorder="1" applyAlignment="1" applyProtection="1">
      <alignment vertical="center"/>
    </xf>
    <xf numFmtId="0" fontId="2" fillId="0" borderId="38" xfId="0" applyFont="1" applyBorder="1" applyAlignment="1" applyProtection="1">
      <alignment horizontal="center" vertical="center"/>
    </xf>
    <xf numFmtId="0" fontId="2" fillId="0" borderId="72" xfId="0" applyFont="1" applyBorder="1" applyAlignment="1" applyProtection="1">
      <alignment vertical="center"/>
    </xf>
    <xf numFmtId="38" fontId="2" fillId="0" borderId="0" xfId="1" applyFont="1" applyAlignment="1" applyProtection="1">
      <alignment vertical="center"/>
    </xf>
    <xf numFmtId="0" fontId="2" fillId="6" borderId="1" xfId="0" applyFont="1" applyFill="1" applyBorder="1" applyAlignment="1" applyProtection="1">
      <alignment horizontal="center" vertical="center"/>
    </xf>
    <xf numFmtId="38" fontId="2" fillId="6" borderId="1" xfId="1" applyFont="1" applyFill="1" applyBorder="1" applyAlignment="1" applyProtection="1">
      <alignment horizontal="center" vertical="center"/>
    </xf>
    <xf numFmtId="0" fontId="2" fillId="6" borderId="0" xfId="0" applyFont="1" applyFill="1" applyBorder="1" applyAlignment="1" applyProtection="1">
      <alignment vertical="center"/>
    </xf>
    <xf numFmtId="0" fontId="2" fillId="6" borderId="0" xfId="0" applyFont="1" applyFill="1" applyBorder="1" applyAlignment="1" applyProtection="1">
      <alignment horizontal="center" vertical="center"/>
    </xf>
    <xf numFmtId="38" fontId="2" fillId="6" borderId="0" xfId="1" applyFont="1" applyFill="1" applyBorder="1" applyAlignment="1" applyProtection="1">
      <alignment horizontal="center" vertical="center"/>
    </xf>
    <xf numFmtId="0" fontId="2" fillId="0" borderId="12" xfId="0" quotePrefix="1" applyFont="1" applyFill="1" applyBorder="1" applyProtection="1"/>
    <xf numFmtId="0" fontId="14" fillId="0" borderId="74" xfId="0" applyFont="1" applyBorder="1" applyAlignment="1" applyProtection="1">
      <alignment horizontal="center" vertical="center"/>
    </xf>
    <xf numFmtId="0" fontId="14" fillId="0" borderId="0" xfId="0" applyFont="1" applyBorder="1" applyAlignment="1" applyProtection="1">
      <alignment horizontal="left" vertical="center"/>
    </xf>
    <xf numFmtId="49" fontId="2" fillId="0" borderId="0" xfId="0" quotePrefix="1" applyNumberFormat="1" applyFont="1" applyFill="1" applyAlignment="1" applyProtection="1">
      <alignment vertical="center"/>
    </xf>
    <xf numFmtId="0" fontId="2" fillId="0" borderId="0" xfId="0" quotePrefix="1" applyFont="1" applyAlignment="1" applyProtection="1">
      <alignment vertical="center"/>
    </xf>
    <xf numFmtId="37" fontId="2" fillId="0" borderId="23" xfId="0" applyNumberFormat="1" applyFont="1" applyBorder="1"/>
    <xf numFmtId="37" fontId="2" fillId="0" borderId="0" xfId="0" applyNumberFormat="1" applyFont="1" applyFill="1" applyBorder="1" applyAlignment="1" applyProtection="1">
      <alignment horizontal="right" vertical="center"/>
    </xf>
    <xf numFmtId="38" fontId="2" fillId="0" borderId="0" xfId="1" applyFont="1" applyBorder="1"/>
    <xf numFmtId="176" fontId="2" fillId="0" borderId="1" xfId="0" applyNumberFormat="1" applyFont="1" applyBorder="1" applyAlignment="1" applyProtection="1">
      <alignment vertical="center"/>
    </xf>
    <xf numFmtId="183" fontId="2" fillId="0" borderId="0" xfId="1" applyNumberFormat="1" applyFont="1" applyAlignment="1">
      <alignment vertical="center"/>
    </xf>
    <xf numFmtId="38" fontId="12" fillId="0" borderId="0" xfId="1" applyFont="1" applyFill="1" applyAlignment="1">
      <alignment horizontal="right"/>
    </xf>
    <xf numFmtId="0" fontId="10" fillId="0" borderId="0" xfId="0" applyFont="1" applyProtection="1"/>
    <xf numFmtId="37" fontId="2" fillId="0" borderId="11" xfId="0" applyNumberFormat="1" applyFont="1" applyBorder="1" applyAlignment="1" applyProtection="1">
      <alignment horizontal="right" shrinkToFit="1"/>
    </xf>
    <xf numFmtId="37" fontId="2" fillId="0" borderId="77" xfId="0" applyNumberFormat="1" applyFont="1" applyBorder="1" applyAlignment="1" applyProtection="1">
      <alignment horizontal="right" shrinkToFit="1"/>
    </xf>
    <xf numFmtId="37" fontId="2" fillId="0" borderId="78" xfId="0" applyNumberFormat="1" applyFont="1" applyBorder="1" applyAlignment="1" applyProtection="1">
      <alignment horizontal="right" shrinkToFit="1"/>
    </xf>
    <xf numFmtId="37" fontId="2" fillId="0" borderId="27" xfId="0" applyNumberFormat="1" applyFont="1" applyBorder="1" applyAlignment="1" applyProtection="1">
      <alignment horizontal="right" shrinkToFit="1"/>
    </xf>
    <xf numFmtId="0" fontId="10" fillId="0" borderId="0" xfId="0" applyFont="1" applyBorder="1" applyAlignment="1" applyProtection="1">
      <alignment horizontal="left" vertical="center"/>
    </xf>
    <xf numFmtId="37" fontId="2" fillId="0" borderId="0" xfId="0" applyNumberFormat="1" applyFont="1" applyBorder="1" applyAlignment="1" applyProtection="1">
      <alignment horizontal="right" shrinkToFit="1"/>
    </xf>
    <xf numFmtId="176" fontId="2" fillId="0" borderId="0" xfId="0" applyNumberFormat="1" applyFont="1" applyBorder="1" applyAlignment="1" applyProtection="1">
      <alignment horizontal="right" shrinkToFit="1"/>
    </xf>
    <xf numFmtId="182" fontId="2" fillId="0" borderId="0" xfId="0" applyNumberFormat="1" applyFont="1" applyAlignment="1" applyProtection="1">
      <alignment vertical="center"/>
    </xf>
    <xf numFmtId="0" fontId="2" fillId="0" borderId="3" xfId="0" applyFont="1" applyFill="1" applyBorder="1" applyAlignment="1" applyProtection="1">
      <alignment vertical="center"/>
    </xf>
    <xf numFmtId="176" fontId="2" fillId="0" borderId="11" xfId="0" applyNumberFormat="1" applyFont="1" applyFill="1" applyBorder="1" applyAlignment="1" applyProtection="1">
      <alignment horizontal="center" vertical="center"/>
    </xf>
    <xf numFmtId="176" fontId="2" fillId="0" borderId="11" xfId="0" applyNumberFormat="1" applyFont="1" applyFill="1" applyBorder="1" applyAlignment="1" applyProtection="1">
      <alignment horizontal="center"/>
    </xf>
    <xf numFmtId="0" fontId="2" fillId="0" borderId="0" xfId="0" applyFont="1" applyFill="1" applyBorder="1" applyAlignment="1" applyProtection="1">
      <alignment horizontal="center" vertical="center"/>
    </xf>
    <xf numFmtId="176" fontId="2" fillId="0" borderId="11" xfId="0" applyNumberFormat="1" applyFont="1" applyFill="1" applyBorder="1" applyAlignment="1" applyProtection="1">
      <alignment vertical="center"/>
    </xf>
    <xf numFmtId="176" fontId="2" fillId="0" borderId="15" xfId="0" applyNumberFormat="1" applyFont="1" applyBorder="1" applyAlignment="1" applyProtection="1">
      <alignment horizontal="center" vertical="center"/>
    </xf>
    <xf numFmtId="0" fontId="2" fillId="0" borderId="0" xfId="0" applyFont="1" applyBorder="1" applyAlignment="1" applyProtection="1">
      <alignment horizontal="center" vertical="center"/>
    </xf>
    <xf numFmtId="176" fontId="2" fillId="0" borderId="0" xfId="0" applyNumberFormat="1" applyFont="1" applyBorder="1" applyAlignment="1" applyProtection="1">
      <alignment vertical="center"/>
    </xf>
    <xf numFmtId="176" fontId="2" fillId="0" borderId="0" xfId="0" applyNumberFormat="1" applyFont="1" applyBorder="1" applyAlignment="1" applyProtection="1">
      <alignment horizontal="center" vertical="center"/>
    </xf>
    <xf numFmtId="38" fontId="36" fillId="0" borderId="0" xfId="0" applyNumberFormat="1" applyFont="1"/>
    <xf numFmtId="37" fontId="2" fillId="3" borderId="0" xfId="0" applyNumberFormat="1" applyFont="1" applyFill="1" applyBorder="1" applyAlignment="1" applyProtection="1">
      <alignment vertical="center"/>
    </xf>
    <xf numFmtId="0" fontId="2" fillId="0" borderId="0" xfId="0" applyFont="1" applyAlignment="1" applyProtection="1">
      <alignment horizontal="center" vertical="center" wrapText="1"/>
    </xf>
    <xf numFmtId="0" fontId="2" fillId="0" borderId="0" xfId="0" applyFont="1" applyBorder="1" applyAlignment="1" applyProtection="1">
      <alignment horizontal="left" vertical="center"/>
    </xf>
    <xf numFmtId="0" fontId="2" fillId="4" borderId="9" xfId="2" applyFont="1" applyBorder="1" applyAlignment="1" applyProtection="1">
      <alignment horizontal="right" vertical="center"/>
    </xf>
    <xf numFmtId="0" fontId="2" fillId="0" borderId="80" xfId="0" applyFont="1" applyBorder="1"/>
    <xf numFmtId="0" fontId="2" fillId="4" borderId="0" xfId="2" applyFont="1" applyAlignment="1" applyProtection="1">
      <alignment horizontal="center" vertical="center"/>
    </xf>
    <xf numFmtId="0" fontId="2" fillId="4" borderId="8" xfId="2" applyFont="1" applyBorder="1" applyAlignment="1" applyProtection="1">
      <alignment vertical="center"/>
    </xf>
    <xf numFmtId="0" fontId="2" fillId="4" borderId="24" xfId="2" applyFont="1" applyBorder="1" applyAlignment="1" applyProtection="1">
      <alignment horizontal="center" vertical="center"/>
    </xf>
    <xf numFmtId="0" fontId="2" fillId="4" borderId="24" xfId="2" applyFont="1" applyBorder="1" applyAlignment="1" applyProtection="1">
      <alignment horizontal="center" vertical="center" shrinkToFit="1"/>
    </xf>
    <xf numFmtId="0" fontId="2" fillId="4" borderId="5" xfId="2" applyFont="1" applyBorder="1" applyAlignment="1" applyProtection="1">
      <alignment horizontal="center" vertical="center"/>
    </xf>
    <xf numFmtId="0" fontId="2" fillId="0" borderId="0" xfId="0" applyFont="1" applyFill="1" applyBorder="1" applyAlignment="1" applyProtection="1">
      <alignment vertical="center"/>
    </xf>
    <xf numFmtId="0" fontId="2" fillId="0" borderId="13" xfId="2" applyFont="1" applyFill="1" applyBorder="1" applyAlignment="1" applyProtection="1">
      <alignment horizontal="right" vertical="center"/>
    </xf>
    <xf numFmtId="37" fontId="2" fillId="0" borderId="11" xfId="2" applyNumberFormat="1" applyFont="1" applyFill="1" applyBorder="1" applyAlignment="1" applyProtection="1">
      <alignment horizontal="right" vertical="center"/>
    </xf>
    <xf numFmtId="0" fontId="2" fillId="4" borderId="0" xfId="2" applyFont="1" applyBorder="1" applyAlignment="1" applyProtection="1">
      <alignment horizontal="center" vertical="center"/>
    </xf>
    <xf numFmtId="0" fontId="38" fillId="4" borderId="0" xfId="2" applyFont="1" applyAlignment="1" applyProtection="1">
      <alignment vertical="center"/>
    </xf>
    <xf numFmtId="0" fontId="10" fillId="4" borderId="0" xfId="2" applyFont="1" applyBorder="1" applyProtection="1"/>
    <xf numFmtId="0" fontId="10" fillId="4" borderId="0" xfId="2" applyFont="1" applyProtection="1"/>
    <xf numFmtId="0" fontId="9" fillId="0" borderId="0" xfId="0" applyFont="1"/>
    <xf numFmtId="0" fontId="2" fillId="4" borderId="17" xfId="2" applyFont="1" applyBorder="1" applyAlignment="1" applyProtection="1">
      <alignment vertical="center"/>
    </xf>
    <xf numFmtId="0" fontId="2" fillId="4" borderId="59" xfId="2" applyFont="1" applyBorder="1" applyAlignment="1" applyProtection="1">
      <alignment vertical="center"/>
    </xf>
    <xf numFmtId="0" fontId="2" fillId="4" borderId="63" xfId="2" applyFont="1" applyBorder="1" applyAlignment="1" applyProtection="1">
      <alignment horizontal="center" vertical="center"/>
    </xf>
    <xf numFmtId="0" fontId="2" fillId="4" borderId="18" xfId="2" applyFont="1" applyBorder="1" applyAlignment="1" applyProtection="1">
      <alignment vertical="center"/>
    </xf>
    <xf numFmtId="176" fontId="2" fillId="0" borderId="11" xfId="0" applyNumberFormat="1" applyFont="1" applyBorder="1" applyAlignment="1" applyProtection="1">
      <alignment horizontal="right" vertical="center"/>
    </xf>
    <xf numFmtId="38" fontId="15" fillId="0" borderId="11" xfId="1" applyFont="1" applyBorder="1" applyAlignment="1" applyProtection="1">
      <alignment horizontal="right"/>
    </xf>
    <xf numFmtId="38" fontId="2" fillId="0" borderId="11" xfId="1" applyFont="1" applyFill="1" applyBorder="1" applyAlignment="1" applyProtection="1"/>
    <xf numFmtId="38" fontId="2" fillId="0" borderId="11" xfId="1" applyFont="1" applyFill="1" applyBorder="1" applyAlignment="1" applyProtection="1">
      <alignment horizontal="right"/>
    </xf>
    <xf numFmtId="0" fontId="2" fillId="0" borderId="0" xfId="0" applyFont="1" applyAlignment="1" applyProtection="1">
      <alignment horizontal="left"/>
    </xf>
    <xf numFmtId="176" fontId="2" fillId="0" borderId="0" xfId="0" applyNumberFormat="1" applyFont="1" applyFill="1" applyAlignment="1" applyProtection="1">
      <alignment vertical="center"/>
    </xf>
    <xf numFmtId="38" fontId="36" fillId="0" borderId="0" xfId="1" quotePrefix="1" applyFont="1" applyBorder="1" applyAlignment="1">
      <alignment horizontal="center" vertical="center"/>
    </xf>
    <xf numFmtId="38" fontId="2" fillId="0" borderId="0" xfId="1" applyFont="1" applyBorder="1" applyAlignment="1">
      <alignment horizontal="right" vertical="center"/>
    </xf>
    <xf numFmtId="38" fontId="2" fillId="0" borderId="89" xfId="1" applyFont="1" applyBorder="1" applyAlignment="1">
      <alignment horizontal="center" vertical="center" shrinkToFit="1"/>
    </xf>
    <xf numFmtId="38" fontId="2" fillId="0" borderId="90" xfId="1" applyFont="1" applyBorder="1" applyAlignment="1">
      <alignment horizontal="center" vertical="center" shrinkToFit="1"/>
    </xf>
    <xf numFmtId="38" fontId="2" fillId="0" borderId="88" xfId="1" applyFont="1" applyBorder="1" applyAlignment="1">
      <alignment horizontal="center" vertical="center" shrinkToFit="1"/>
    </xf>
    <xf numFmtId="38" fontId="2" fillId="0" borderId="91" xfId="1" applyFont="1" applyBorder="1" applyAlignment="1">
      <alignment horizontal="center" vertical="center" shrinkToFit="1"/>
    </xf>
    <xf numFmtId="38" fontId="2" fillId="0" borderId="92" xfId="1" applyFont="1" applyBorder="1" applyAlignment="1">
      <alignment horizontal="center" vertical="center" shrinkToFit="1"/>
    </xf>
    <xf numFmtId="38" fontId="2" fillId="0" borderId="32" xfId="1" applyFont="1" applyBorder="1" applyAlignment="1">
      <alignment horizontal="center" vertical="center" shrinkToFit="1"/>
    </xf>
    <xf numFmtId="38" fontId="2" fillId="0" borderId="55" xfId="1" applyFont="1" applyBorder="1" applyAlignment="1">
      <alignment horizontal="center" vertical="center" shrinkToFit="1"/>
    </xf>
    <xf numFmtId="38" fontId="2" fillId="0" borderId="94" xfId="1" applyFont="1" applyBorder="1" applyAlignment="1">
      <alignment vertical="center"/>
    </xf>
    <xf numFmtId="183" fontId="2" fillId="0" borderId="47" xfId="1" applyNumberFormat="1" applyFont="1" applyBorder="1" applyAlignment="1">
      <alignment vertical="center"/>
    </xf>
    <xf numFmtId="38" fontId="2" fillId="0" borderId="53" xfId="1" applyFont="1" applyBorder="1" applyAlignment="1">
      <alignment vertical="center"/>
    </xf>
    <xf numFmtId="38" fontId="2" fillId="0" borderId="83" xfId="1" applyFont="1" applyBorder="1" applyAlignment="1">
      <alignment vertical="center"/>
    </xf>
    <xf numFmtId="183" fontId="2" fillId="0" borderId="84" xfId="1" applyNumberFormat="1" applyFont="1" applyBorder="1" applyAlignment="1">
      <alignment vertical="center"/>
    </xf>
    <xf numFmtId="38" fontId="2" fillId="0" borderId="86" xfId="1" applyFont="1" applyBorder="1" applyAlignment="1">
      <alignment vertical="center"/>
    </xf>
    <xf numFmtId="38" fontId="2" fillId="0" borderId="95" xfId="1" applyFont="1" applyBorder="1" applyAlignment="1">
      <alignment vertical="center"/>
    </xf>
    <xf numFmtId="38" fontId="2" fillId="0" borderId="32" xfId="1" applyFont="1" applyBorder="1" applyAlignment="1">
      <alignment vertical="center"/>
    </xf>
    <xf numFmtId="183" fontId="2" fillId="0" borderId="55" xfId="1" applyNumberFormat="1" applyFont="1" applyBorder="1" applyAlignment="1">
      <alignment vertical="center"/>
    </xf>
    <xf numFmtId="38" fontId="2" fillId="0" borderId="55" xfId="1" applyFont="1" applyBorder="1" applyAlignment="1">
      <alignment vertical="center"/>
    </xf>
    <xf numFmtId="38" fontId="2" fillId="0" borderId="30" xfId="1" applyFont="1" applyBorder="1" applyAlignment="1">
      <alignment vertical="center"/>
    </xf>
    <xf numFmtId="38" fontId="2" fillId="0" borderId="97" xfId="1" applyFont="1" applyBorder="1" applyAlignment="1">
      <alignment vertical="center"/>
    </xf>
    <xf numFmtId="0" fontId="2" fillId="0" borderId="32" xfId="0" applyFont="1" applyBorder="1" applyAlignment="1">
      <alignment vertical="center"/>
    </xf>
    <xf numFmtId="183" fontId="2" fillId="0" borderId="45" xfId="1" applyNumberFormat="1" applyFont="1" applyBorder="1" applyAlignment="1">
      <alignment vertical="center"/>
    </xf>
    <xf numFmtId="38" fontId="2" fillId="0" borderId="98" xfId="1" applyFont="1" applyBorder="1" applyAlignment="1">
      <alignment vertical="center"/>
    </xf>
    <xf numFmtId="38" fontId="2" fillId="0" borderId="99" xfId="1" applyFont="1" applyBorder="1" applyAlignment="1">
      <alignment vertical="center"/>
    </xf>
    <xf numFmtId="38" fontId="2" fillId="0" borderId="87" xfId="1" applyFont="1" applyBorder="1" applyAlignment="1">
      <alignment vertical="center"/>
    </xf>
    <xf numFmtId="38" fontId="2" fillId="0" borderId="0" xfId="1" applyFont="1" applyBorder="1" applyAlignment="1">
      <alignment vertical="center"/>
    </xf>
    <xf numFmtId="183" fontId="2" fillId="0" borderId="0" xfId="1" applyNumberFormat="1" applyFont="1" applyBorder="1" applyAlignment="1">
      <alignment vertical="center"/>
    </xf>
    <xf numFmtId="0" fontId="11" fillId="0" borderId="0" xfId="0" applyFont="1" applyProtection="1"/>
    <xf numFmtId="38" fontId="2" fillId="0" borderId="88" xfId="1" applyFont="1" applyBorder="1" applyAlignment="1">
      <alignment vertical="center"/>
    </xf>
    <xf numFmtId="183" fontId="2" fillId="0" borderId="89" xfId="1" applyNumberFormat="1" applyFont="1" applyBorder="1" applyAlignment="1">
      <alignment vertical="center"/>
    </xf>
    <xf numFmtId="38" fontId="2" fillId="0" borderId="91" xfId="1" applyFont="1" applyBorder="1" applyAlignment="1">
      <alignment vertical="center"/>
    </xf>
    <xf numFmtId="38" fontId="2" fillId="0" borderId="92" xfId="1" applyFont="1" applyBorder="1" applyAlignment="1">
      <alignment vertical="center"/>
    </xf>
    <xf numFmtId="0" fontId="11" fillId="0" borderId="0" xfId="0" applyFont="1" applyBorder="1" applyAlignment="1">
      <alignment vertical="center"/>
    </xf>
    <xf numFmtId="0" fontId="2" fillId="2" borderId="0" xfId="0" applyFont="1" applyFill="1" applyAlignment="1" applyProtection="1">
      <alignment vertical="center"/>
    </xf>
    <xf numFmtId="37" fontId="2" fillId="2" borderId="11" xfId="0" applyNumberFormat="1" applyFont="1" applyFill="1" applyBorder="1" applyAlignment="1" applyProtection="1">
      <alignment horizontal="right" vertical="center"/>
    </xf>
    <xf numFmtId="37" fontId="2" fillId="0" borderId="11" xfId="0" applyNumberFormat="1" applyFont="1" applyBorder="1" applyAlignment="1" applyProtection="1">
      <alignment horizontal="center"/>
    </xf>
    <xf numFmtId="37" fontId="2" fillId="0" borderId="11" xfId="0" applyNumberFormat="1" applyFont="1" applyBorder="1" applyAlignment="1" applyProtection="1">
      <alignment horizontal="right" vertical="center"/>
    </xf>
    <xf numFmtId="0" fontId="2" fillId="0" borderId="101" xfId="0" applyFont="1" applyBorder="1" applyAlignment="1" applyProtection="1">
      <alignment horizontal="center" vertical="center"/>
    </xf>
    <xf numFmtId="0" fontId="10" fillId="0" borderId="0" xfId="0" applyFont="1" applyBorder="1" applyAlignment="1" applyProtection="1">
      <alignment vertical="center"/>
    </xf>
    <xf numFmtId="3" fontId="2" fillId="0" borderId="66" xfId="0" applyNumberFormat="1" applyFont="1" applyBorder="1" applyAlignment="1">
      <alignment vertical="center"/>
    </xf>
    <xf numFmtId="184" fontId="2" fillId="0" borderId="66" xfId="0" applyNumberFormat="1" applyFont="1" applyBorder="1" applyAlignment="1">
      <alignment vertical="center"/>
    </xf>
    <xf numFmtId="0" fontId="2" fillId="0" borderId="66" xfId="0" applyFont="1" applyBorder="1" applyAlignment="1">
      <alignment vertical="center"/>
    </xf>
    <xf numFmtId="0" fontId="2" fillId="0" borderId="67" xfId="0" applyFont="1" applyBorder="1" applyAlignment="1">
      <alignment vertical="center"/>
    </xf>
    <xf numFmtId="37" fontId="2" fillId="2" borderId="11" xfId="0" applyNumberFormat="1" applyFont="1" applyFill="1" applyBorder="1" applyAlignment="1" applyProtection="1">
      <alignment vertical="center"/>
    </xf>
    <xf numFmtId="184" fontId="2" fillId="2" borderId="11" xfId="0" applyNumberFormat="1" applyFont="1" applyFill="1" applyBorder="1" applyAlignment="1" applyProtection="1">
      <alignment vertical="center"/>
    </xf>
    <xf numFmtId="0" fontId="2" fillId="2" borderId="11" xfId="0" applyNumberFormat="1" applyFont="1" applyFill="1" applyBorder="1" applyAlignment="1" applyProtection="1">
      <alignment vertical="center"/>
    </xf>
    <xf numFmtId="3" fontId="2" fillId="0" borderId="26" xfId="6" applyNumberFormat="1" applyFont="1" applyFill="1" applyBorder="1" applyAlignment="1">
      <alignment vertical="center"/>
    </xf>
    <xf numFmtId="184" fontId="2" fillId="0" borderId="26" xfId="6" applyNumberFormat="1" applyFont="1" applyFill="1" applyBorder="1" applyAlignment="1">
      <alignment vertical="center"/>
    </xf>
    <xf numFmtId="38" fontId="2" fillId="0" borderId="26" xfId="6" applyNumberFormat="1" applyFont="1" applyFill="1" applyBorder="1" applyAlignment="1">
      <alignment vertical="center"/>
    </xf>
    <xf numFmtId="183" fontId="2" fillId="0" borderId="26" xfId="6" applyNumberFormat="1" applyFont="1" applyFill="1" applyBorder="1" applyAlignment="1">
      <alignment vertical="center"/>
    </xf>
    <xf numFmtId="38" fontId="2" fillId="0" borderId="22" xfId="6" applyNumberFormat="1" applyFont="1" applyFill="1" applyBorder="1" applyAlignment="1">
      <alignment vertical="center"/>
    </xf>
    <xf numFmtId="3" fontId="2" fillId="2" borderId="0" xfId="0" applyNumberFormat="1" applyFont="1" applyFill="1" applyBorder="1" applyAlignment="1" applyProtection="1"/>
    <xf numFmtId="176" fontId="2" fillId="2" borderId="11" xfId="0" applyNumberFormat="1" applyFont="1" applyFill="1" applyBorder="1" applyAlignment="1" applyProtection="1">
      <alignment vertical="center"/>
    </xf>
    <xf numFmtId="37" fontId="11" fillId="0" borderId="0" xfId="0" applyNumberFormat="1" applyFont="1" applyAlignment="1" applyProtection="1">
      <alignment horizontal="right" vertical="center" shrinkToFit="1"/>
    </xf>
    <xf numFmtId="49" fontId="11" fillId="0" borderId="0" xfId="0" applyNumberFormat="1" applyFont="1" applyAlignment="1">
      <alignment horizontal="right" shrinkToFit="1"/>
    </xf>
    <xf numFmtId="3" fontId="2" fillId="2" borderId="0" xfId="0" applyNumberFormat="1" applyFont="1" applyFill="1" applyAlignment="1" applyProtection="1">
      <alignment vertical="center"/>
    </xf>
    <xf numFmtId="184" fontId="2" fillId="2" borderId="0" xfId="0" applyNumberFormat="1" applyFont="1" applyFill="1" applyAlignment="1" applyProtection="1">
      <alignment vertical="center"/>
    </xf>
    <xf numFmtId="0" fontId="2" fillId="2" borderId="9" xfId="0" applyFont="1" applyFill="1" applyBorder="1" applyAlignment="1" applyProtection="1">
      <alignment vertical="center"/>
    </xf>
    <xf numFmtId="0" fontId="2" fillId="0" borderId="1" xfId="0" applyFont="1" applyBorder="1" applyAlignment="1" applyProtection="1">
      <alignment vertical="center" wrapText="1"/>
    </xf>
    <xf numFmtId="0" fontId="2" fillId="2" borderId="11" xfId="0" applyFont="1" applyFill="1" applyBorder="1" applyAlignment="1" applyProtection="1">
      <alignment horizontal="center" vertical="center" wrapText="1"/>
    </xf>
    <xf numFmtId="0" fontId="2" fillId="0" borderId="102" xfId="0" applyFont="1" applyBorder="1" applyAlignment="1" applyProtection="1">
      <alignment vertical="center" wrapText="1"/>
    </xf>
    <xf numFmtId="0" fontId="2" fillId="2" borderId="43" xfId="0" applyFont="1" applyFill="1" applyBorder="1" applyAlignment="1" applyProtection="1">
      <alignment horizontal="center" vertical="center" shrinkToFit="1"/>
    </xf>
    <xf numFmtId="0" fontId="2" fillId="2" borderId="7" xfId="0" applyFont="1" applyFill="1" applyBorder="1" applyAlignment="1" applyProtection="1">
      <alignment horizontal="center" vertical="center" shrinkToFit="1"/>
    </xf>
    <xf numFmtId="0" fontId="2" fillId="0" borderId="0" xfId="0" applyFont="1" applyBorder="1" applyAlignment="1">
      <alignment vertical="center" shrinkToFit="1"/>
    </xf>
    <xf numFmtId="185" fontId="2" fillId="0" borderId="0" xfId="0" applyNumberFormat="1" applyFont="1" applyBorder="1" applyAlignment="1">
      <alignment vertical="center"/>
    </xf>
    <xf numFmtId="0" fontId="2" fillId="0" borderId="0" xfId="0" applyFont="1" applyFill="1" applyBorder="1" applyAlignment="1">
      <alignment vertical="center"/>
    </xf>
    <xf numFmtId="184" fontId="2" fillId="0" borderId="0" xfId="0" applyNumberFormat="1" applyFont="1" applyBorder="1" applyAlignment="1" applyProtection="1">
      <alignment vertical="center"/>
    </xf>
    <xf numFmtId="0" fontId="2" fillId="0" borderId="0" xfId="0" applyFont="1" applyAlignment="1" applyProtection="1">
      <alignment vertical="center" wrapText="1"/>
    </xf>
    <xf numFmtId="0" fontId="2" fillId="0" borderId="0" xfId="0" applyFont="1" applyAlignment="1">
      <alignment vertical="center" wrapText="1"/>
    </xf>
    <xf numFmtId="37" fontId="2" fillId="2" borderId="11" xfId="0" applyNumberFormat="1" applyFont="1" applyFill="1" applyBorder="1" applyAlignment="1" applyProtection="1"/>
    <xf numFmtId="1" fontId="2" fillId="2" borderId="11" xfId="0" applyNumberFormat="1" applyFont="1" applyFill="1" applyBorder="1" applyAlignment="1" applyProtection="1"/>
    <xf numFmtId="37" fontId="2" fillId="2" borderId="11" xfId="0" applyNumberFormat="1" applyFont="1" applyFill="1" applyBorder="1" applyAlignment="1" applyProtection="1">
      <alignment horizontal="right"/>
    </xf>
    <xf numFmtId="1" fontId="2" fillId="2" borderId="13" xfId="0" applyNumberFormat="1" applyFont="1" applyFill="1" applyBorder="1" applyAlignment="1" applyProtection="1">
      <alignment horizontal="right" vertical="center" shrinkToFit="1"/>
    </xf>
    <xf numFmtId="0" fontId="11" fillId="0" borderId="1" xfId="0" applyFont="1" applyFill="1" applyBorder="1" applyAlignment="1">
      <alignment vertical="center"/>
    </xf>
    <xf numFmtId="0" fontId="10" fillId="0" borderId="1" xfId="0" applyFont="1" applyFill="1" applyBorder="1" applyAlignment="1" applyProtection="1">
      <alignment vertical="center"/>
    </xf>
    <xf numFmtId="0" fontId="10" fillId="0" borderId="16" xfId="0" applyFont="1" applyFill="1" applyBorder="1" applyAlignment="1" applyProtection="1">
      <alignment horizontal="center" vertical="center"/>
    </xf>
    <xf numFmtId="0" fontId="10" fillId="0" borderId="16" xfId="0" applyFont="1" applyFill="1" applyBorder="1" applyAlignment="1" applyProtection="1">
      <alignment vertical="center"/>
    </xf>
    <xf numFmtId="0" fontId="10" fillId="0" borderId="1" xfId="0" applyFont="1" applyFill="1" applyBorder="1" applyAlignment="1" applyProtection="1">
      <alignment horizontal="center" vertical="center"/>
    </xf>
    <xf numFmtId="0" fontId="14" fillId="0" borderId="16" xfId="0" applyFont="1" applyFill="1" applyBorder="1" applyAlignment="1" applyProtection="1">
      <alignment horizontal="center"/>
    </xf>
    <xf numFmtId="0" fontId="10" fillId="0" borderId="25" xfId="0" applyFont="1" applyFill="1" applyBorder="1" applyAlignment="1" applyProtection="1">
      <alignment horizontal="left" vertical="center"/>
    </xf>
    <xf numFmtId="0" fontId="10" fillId="0" borderId="25" xfId="0" applyFont="1" applyFill="1" applyBorder="1" applyAlignment="1" applyProtection="1">
      <alignment horizontal="center" vertical="center" shrinkToFit="1"/>
    </xf>
    <xf numFmtId="0" fontId="10" fillId="0" borderId="7" xfId="0" applyFont="1" applyFill="1" applyBorder="1" applyAlignment="1" applyProtection="1">
      <alignment horizontal="center"/>
    </xf>
    <xf numFmtId="0" fontId="10" fillId="0" borderId="0" xfId="0" quotePrefix="1" applyFont="1" applyFill="1" applyAlignment="1" applyProtection="1">
      <alignment horizontal="right"/>
    </xf>
    <xf numFmtId="38" fontId="14" fillId="0" borderId="0" xfId="1" applyFont="1" applyFill="1" applyAlignment="1">
      <alignment horizontal="left" vertical="center" wrapText="1" shrinkToFit="1"/>
    </xf>
    <xf numFmtId="0" fontId="10" fillId="0" borderId="0" xfId="0" applyFont="1" applyFill="1" applyBorder="1" applyAlignment="1" applyProtection="1">
      <alignment horizontal="right" vertical="center"/>
    </xf>
    <xf numFmtId="0" fontId="2" fillId="0" borderId="0" xfId="0" applyFont="1" applyFill="1" applyAlignment="1" applyProtection="1">
      <alignment horizontal="left" vertical="center"/>
    </xf>
    <xf numFmtId="38" fontId="2" fillId="0" borderId="0" xfId="1" applyFont="1" applyFill="1" applyAlignment="1">
      <alignment horizontal="left"/>
    </xf>
    <xf numFmtId="3" fontId="2" fillId="0" borderId="0" xfId="0" applyNumberFormat="1" applyFont="1" applyFill="1"/>
    <xf numFmtId="49" fontId="11" fillId="0" borderId="0" xfId="0" applyNumberFormat="1" applyFont="1" applyFill="1" applyAlignment="1">
      <alignment horizontal="right" vertical="center" shrinkToFit="1"/>
    </xf>
    <xf numFmtId="37" fontId="42" fillId="0" borderId="0" xfId="2" applyNumberFormat="1" applyFont="1" applyFill="1" applyAlignment="1" applyProtection="1">
      <alignment horizontal="left" vertical="center"/>
    </xf>
    <xf numFmtId="37" fontId="0" fillId="0" borderId="0" xfId="2" applyNumberFormat="1" applyFont="1" applyFill="1" applyAlignment="1" applyProtection="1">
      <alignment horizontal="left" vertical="center"/>
    </xf>
    <xf numFmtId="176" fontId="10" fillId="0" borderId="0" xfId="0" applyNumberFormat="1" applyFont="1" applyFill="1" applyAlignment="1" applyProtection="1">
      <alignment vertical="center"/>
    </xf>
    <xf numFmtId="0" fontId="10" fillId="0" borderId="16" xfId="0" applyFont="1" applyBorder="1" applyAlignment="1" applyProtection="1">
      <alignment horizontal="center" vertical="center" shrinkToFit="1"/>
    </xf>
    <xf numFmtId="0" fontId="10" fillId="0" borderId="58" xfId="0" applyFont="1" applyFill="1" applyBorder="1" applyAlignment="1" applyProtection="1">
      <alignment horizontal="center" vertical="center"/>
    </xf>
    <xf numFmtId="0" fontId="10" fillId="0" borderId="11" xfId="0" applyFont="1" applyBorder="1" applyAlignment="1" applyProtection="1">
      <alignment vertical="center" shrinkToFit="1"/>
    </xf>
    <xf numFmtId="0" fontId="10" fillId="0" borderId="11" xfId="0" applyFont="1" applyBorder="1" applyAlignment="1" applyProtection="1">
      <alignment vertical="center"/>
    </xf>
    <xf numFmtId="0" fontId="10" fillId="0" borderId="7" xfId="0" applyFont="1" applyBorder="1" applyAlignment="1" applyProtection="1">
      <alignment horizontal="center" vertical="center" shrinkToFit="1"/>
    </xf>
    <xf numFmtId="0" fontId="10" fillId="0" borderId="8" xfId="0" applyFont="1" applyBorder="1" applyAlignment="1" applyProtection="1">
      <alignment horizontal="center" vertical="center"/>
    </xf>
    <xf numFmtId="176" fontId="2" fillId="0" borderId="7" xfId="0" applyNumberFormat="1" applyFont="1" applyBorder="1" applyAlignment="1" applyProtection="1">
      <alignment vertical="center"/>
    </xf>
    <xf numFmtId="0" fontId="2" fillId="0" borderId="7" xfId="0" applyNumberFormat="1" applyFont="1" applyBorder="1" applyAlignment="1" applyProtection="1">
      <alignment horizontal="right" vertical="center"/>
    </xf>
    <xf numFmtId="0" fontId="10" fillId="0" borderId="0" xfId="0" applyFont="1" applyAlignment="1" applyProtection="1"/>
    <xf numFmtId="0" fontId="10" fillId="0" borderId="0" xfId="0" quotePrefix="1" applyFont="1" applyAlignment="1" applyProtection="1"/>
    <xf numFmtId="0" fontId="6" fillId="0" borderId="0" xfId="0" applyFont="1" applyAlignment="1" applyProtection="1"/>
    <xf numFmtId="0" fontId="10" fillId="0" borderId="58" xfId="0" applyFont="1" applyBorder="1" applyAlignment="1" applyProtection="1">
      <alignment horizontal="center" vertical="center" shrinkToFit="1"/>
    </xf>
    <xf numFmtId="0" fontId="10" fillId="0" borderId="11" xfId="0" applyFont="1" applyBorder="1" applyAlignment="1" applyProtection="1">
      <alignment horizontal="center" vertical="center" shrinkToFit="1"/>
    </xf>
    <xf numFmtId="176" fontId="2" fillId="0" borderId="5" xfId="0" applyNumberFormat="1" applyFont="1" applyBorder="1" applyAlignment="1" applyProtection="1">
      <alignment horizontal="right" vertical="center"/>
    </xf>
    <xf numFmtId="176" fontId="2" fillId="0" borderId="24" xfId="0" applyNumberFormat="1" applyFont="1" applyBorder="1" applyAlignment="1" applyProtection="1">
      <alignment horizontal="right" vertical="center"/>
    </xf>
    <xf numFmtId="176" fontId="2" fillId="2" borderId="11" xfId="0" applyNumberFormat="1" applyFont="1" applyFill="1" applyBorder="1" applyAlignment="1" applyProtection="1">
      <alignment horizontal="right" vertical="center"/>
    </xf>
    <xf numFmtId="176" fontId="2" fillId="2" borderId="11" xfId="0" applyNumberFormat="1" applyFont="1" applyFill="1" applyBorder="1" applyAlignment="1" applyProtection="1"/>
    <xf numFmtId="0" fontId="23" fillId="0" borderId="16" xfId="0" applyFont="1" applyFill="1" applyBorder="1" applyAlignment="1" applyProtection="1">
      <alignment vertical="center"/>
    </xf>
    <xf numFmtId="0" fontId="23" fillId="0" borderId="16" xfId="0" applyFont="1" applyFill="1" applyBorder="1" applyAlignment="1" applyProtection="1">
      <alignment horizontal="center" vertical="center"/>
    </xf>
    <xf numFmtId="0" fontId="23" fillId="0" borderId="58" xfId="0" applyFont="1" applyFill="1" applyBorder="1" applyAlignment="1" applyProtection="1">
      <alignment vertical="center"/>
    </xf>
    <xf numFmtId="0" fontId="23" fillId="0" borderId="0" xfId="0" applyFont="1" applyBorder="1" applyAlignment="1" applyProtection="1">
      <alignment horizontal="center" vertical="center"/>
    </xf>
    <xf numFmtId="0" fontId="2" fillId="6" borderId="0" xfId="0" applyFont="1" applyFill="1" applyProtection="1"/>
    <xf numFmtId="0" fontId="2" fillId="6" borderId="0" xfId="0" applyFont="1" applyFill="1"/>
    <xf numFmtId="0" fontId="44" fillId="0" borderId="0" xfId="0" applyFont="1" applyBorder="1" applyAlignment="1" applyProtection="1">
      <alignment vertical="center" shrinkToFit="1"/>
    </xf>
    <xf numFmtId="0" fontId="44" fillId="0" borderId="0" xfId="0" quotePrefix="1" applyFont="1" applyFill="1" applyBorder="1" applyAlignment="1" applyProtection="1">
      <alignment horizontal="right" vertical="center" shrinkToFit="1"/>
    </xf>
    <xf numFmtId="176" fontId="44" fillId="2" borderId="0" xfId="0" applyNumberFormat="1" applyFont="1" applyFill="1" applyBorder="1" applyAlignment="1">
      <alignment horizontal="right" vertical="center" shrinkToFit="1"/>
    </xf>
    <xf numFmtId="176" fontId="10" fillId="0" borderId="0" xfId="0" applyNumberFormat="1" applyFont="1" applyFill="1" applyBorder="1" applyAlignment="1" applyProtection="1">
      <alignment vertical="center"/>
    </xf>
    <xf numFmtId="176" fontId="44" fillId="6" borderId="0" xfId="0" applyNumberFormat="1" applyFont="1" applyFill="1" applyBorder="1" applyAlignment="1">
      <alignment horizontal="right" vertical="center" shrinkToFit="1"/>
    </xf>
    <xf numFmtId="0" fontId="11" fillId="0" borderId="0" xfId="0" applyFont="1" applyBorder="1" applyProtection="1"/>
    <xf numFmtId="0" fontId="32" fillId="0" borderId="0" xfId="0" applyFont="1" applyBorder="1" applyAlignment="1" applyProtection="1">
      <alignment vertical="center"/>
    </xf>
    <xf numFmtId="0" fontId="23" fillId="0" borderId="1" xfId="0" applyFont="1" applyBorder="1" applyAlignment="1" applyProtection="1">
      <alignment vertical="center"/>
    </xf>
    <xf numFmtId="0" fontId="23" fillId="0" borderId="8" xfId="0" applyFont="1" applyBorder="1" applyAlignment="1" applyProtection="1">
      <alignment vertical="center"/>
    </xf>
    <xf numFmtId="176" fontId="44" fillId="2" borderId="0" xfId="0" applyNumberFormat="1" applyFont="1" applyFill="1" applyBorder="1" applyAlignment="1">
      <alignment vertical="center" shrinkToFit="1"/>
    </xf>
    <xf numFmtId="0" fontId="2" fillId="2" borderId="0" xfId="0" applyFont="1" applyFill="1" applyProtection="1"/>
    <xf numFmtId="0" fontId="2" fillId="0" borderId="16" xfId="0" applyFont="1" applyBorder="1" applyAlignment="1" applyProtection="1">
      <alignment horizontal="center" vertical="center"/>
    </xf>
    <xf numFmtId="0" fontId="34" fillId="0" borderId="0" xfId="0" applyFont="1" applyAlignment="1" applyProtection="1">
      <alignment vertical="center"/>
    </xf>
    <xf numFmtId="0" fontId="36" fillId="0" borderId="0" xfId="0" applyFont="1" applyAlignment="1" applyProtection="1">
      <alignment vertical="center"/>
    </xf>
    <xf numFmtId="37" fontId="2" fillId="0" borderId="79" xfId="0" applyNumberFormat="1" applyFont="1" applyFill="1" applyBorder="1" applyAlignment="1" applyProtection="1">
      <alignment horizontal="center" vertical="center" shrinkToFit="1"/>
    </xf>
    <xf numFmtId="2" fontId="2" fillId="0" borderId="11" xfId="0" applyNumberFormat="1" applyFont="1" applyBorder="1" applyAlignment="1" applyProtection="1"/>
    <xf numFmtId="39" fontId="2" fillId="0" borderId="11" xfId="0" applyNumberFormat="1" applyFont="1" applyFill="1" applyBorder="1" applyAlignment="1" applyProtection="1">
      <alignment vertical="center"/>
    </xf>
    <xf numFmtId="39" fontId="2" fillId="0" borderId="11" xfId="0" applyNumberFormat="1" applyFont="1" applyFill="1" applyBorder="1" applyAlignment="1" applyProtection="1">
      <alignment horizontal="right" vertical="center"/>
    </xf>
    <xf numFmtId="38" fontId="2" fillId="0" borderId="11" xfId="1" applyFont="1" applyBorder="1" applyProtection="1"/>
    <xf numFmtId="2" fontId="2" fillId="0" borderId="11" xfId="0" applyNumberFormat="1" applyFont="1" applyBorder="1" applyAlignment="1" applyProtection="1">
      <alignment horizontal="right"/>
    </xf>
    <xf numFmtId="184" fontId="11" fillId="0" borderId="11" xfId="1" applyNumberFormat="1" applyFont="1" applyFill="1" applyBorder="1" applyAlignment="1" applyProtection="1">
      <alignment horizontal="right" vertical="center"/>
    </xf>
    <xf numFmtId="38" fontId="2" fillId="0" borderId="0" xfId="1" applyFont="1" applyBorder="1" applyAlignment="1" applyProtection="1"/>
    <xf numFmtId="38" fontId="2" fillId="0" borderId="23" xfId="1" applyFont="1" applyBorder="1" applyAlignment="1" applyProtection="1"/>
    <xf numFmtId="0" fontId="11" fillId="0" borderId="0" xfId="0" applyFont="1" applyAlignment="1" applyProtection="1">
      <alignment vertical="center"/>
    </xf>
    <xf numFmtId="186" fontId="2" fillId="0" borderId="0" xfId="0" applyNumberFormat="1" applyFont="1" applyAlignment="1">
      <alignment vertical="center"/>
    </xf>
    <xf numFmtId="0" fontId="32" fillId="0" borderId="0" xfId="0" applyFont="1" applyBorder="1" applyAlignment="1" applyProtection="1">
      <alignment horizontal="center" vertical="center"/>
    </xf>
    <xf numFmtId="0" fontId="2" fillId="0" borderId="0" xfId="0" applyFont="1" applyBorder="1" applyAlignment="1" applyProtection="1">
      <alignment horizontal="right" vertical="center"/>
    </xf>
    <xf numFmtId="0" fontId="2" fillId="0" borderId="12" xfId="0" quotePrefix="1" applyFont="1" applyFill="1" applyBorder="1" applyAlignment="1" applyProtection="1">
      <alignment vertical="center"/>
    </xf>
    <xf numFmtId="0" fontId="2" fillId="0" borderId="0" xfId="0" applyFont="1" applyFill="1" applyAlignment="1" applyProtection="1">
      <alignment vertical="center"/>
    </xf>
    <xf numFmtId="0" fontId="2" fillId="0" borderId="0" xfId="0" applyFont="1" applyFill="1" applyAlignment="1">
      <alignment vertical="center"/>
    </xf>
    <xf numFmtId="0" fontId="6" fillId="0" borderId="0" xfId="0" applyFont="1" applyFill="1" applyAlignment="1" applyProtection="1">
      <alignment vertical="center"/>
    </xf>
    <xf numFmtId="0" fontId="2" fillId="0" borderId="0" xfId="0" applyFont="1" applyFill="1" applyAlignment="1" applyProtection="1">
      <alignment horizontal="right" vertical="center"/>
    </xf>
    <xf numFmtId="0" fontId="2" fillId="0" borderId="1" xfId="0" applyFont="1" applyFill="1" applyBorder="1" applyAlignment="1" applyProtection="1">
      <alignment vertical="center"/>
    </xf>
    <xf numFmtId="0" fontId="2" fillId="0" borderId="0" xfId="0" applyFont="1" applyFill="1" applyAlignment="1" applyProtection="1">
      <alignment horizontal="center" vertical="center"/>
    </xf>
    <xf numFmtId="37" fontId="2" fillId="0" borderId="26" xfId="0" applyNumberFormat="1" applyFont="1" applyBorder="1" applyAlignment="1">
      <alignment vertical="center"/>
    </xf>
    <xf numFmtId="37" fontId="2" fillId="0" borderId="0" xfId="0" applyNumberFormat="1" applyFont="1" applyAlignment="1">
      <alignment vertical="center"/>
    </xf>
    <xf numFmtId="37" fontId="2" fillId="0" borderId="22" xfId="0" applyNumberFormat="1" applyFont="1" applyBorder="1" applyAlignment="1">
      <alignment vertical="center"/>
    </xf>
    <xf numFmtId="37" fontId="2" fillId="0" borderId="0" xfId="0" applyNumberFormat="1" applyFont="1" applyBorder="1" applyAlignment="1">
      <alignment vertical="center"/>
    </xf>
    <xf numFmtId="37" fontId="2" fillId="0" borderId="0" xfId="0" applyNumberFormat="1" applyFont="1" applyAlignment="1">
      <alignment horizontal="right" vertical="center"/>
    </xf>
    <xf numFmtId="0" fontId="11" fillId="2" borderId="0" xfId="0" applyFont="1" applyFill="1" applyAlignment="1" applyProtection="1">
      <alignment vertical="center"/>
    </xf>
    <xf numFmtId="0" fontId="2" fillId="0" borderId="7" xfId="0" applyFont="1" applyFill="1" applyBorder="1" applyAlignment="1" applyProtection="1">
      <alignment horizontal="center" vertical="center"/>
    </xf>
    <xf numFmtId="38" fontId="2" fillId="0" borderId="0" xfId="1" applyFont="1" applyFill="1" applyBorder="1" applyAlignment="1" applyProtection="1"/>
    <xf numFmtId="38" fontId="2" fillId="0" borderId="0" xfId="1" applyFont="1" applyFill="1" applyBorder="1" applyAlignment="1" applyProtection="1">
      <alignment horizontal="right"/>
    </xf>
    <xf numFmtId="0" fontId="2" fillId="0" borderId="12" xfId="0" applyFont="1" applyFill="1" applyBorder="1" applyAlignment="1" applyProtection="1">
      <alignment vertical="center"/>
    </xf>
    <xf numFmtId="189" fontId="2" fillId="0" borderId="11" xfId="0" applyNumberFormat="1" applyFont="1" applyFill="1" applyBorder="1" applyAlignment="1" applyProtection="1">
      <alignment horizontal="right" vertical="center"/>
    </xf>
    <xf numFmtId="189" fontId="2" fillId="0" borderId="11" xfId="0" applyNumberFormat="1" applyFont="1" applyFill="1" applyBorder="1" applyAlignment="1" applyProtection="1">
      <alignment vertical="center"/>
    </xf>
    <xf numFmtId="0" fontId="2" fillId="0" borderId="55" xfId="0" applyFont="1" applyFill="1" applyBorder="1" applyAlignment="1" applyProtection="1">
      <alignment horizontal="center" vertical="center"/>
    </xf>
    <xf numFmtId="38" fontId="11" fillId="0" borderId="0" xfId="1" quotePrefix="1" applyFont="1" applyFill="1" applyAlignment="1" applyProtection="1">
      <alignment horizontal="left" vertical="center"/>
    </xf>
    <xf numFmtId="38" fontId="35" fillId="0" borderId="0" xfId="1" applyFont="1" applyBorder="1" applyAlignment="1">
      <alignment shrinkToFit="1"/>
    </xf>
    <xf numFmtId="176" fontId="2" fillId="0" borderId="0" xfId="0" applyNumberFormat="1" applyFont="1"/>
    <xf numFmtId="189" fontId="2" fillId="0" borderId="11" xfId="0" applyNumberFormat="1" applyFont="1" applyFill="1" applyBorder="1" applyAlignment="1" applyProtection="1"/>
    <xf numFmtId="0" fontId="42" fillId="0" borderId="0" xfId="0" applyFont="1" applyAlignment="1">
      <alignment vertical="center"/>
    </xf>
    <xf numFmtId="0" fontId="14" fillId="4" borderId="9" xfId="2" applyFont="1" applyBorder="1" applyAlignment="1" applyProtection="1">
      <alignment horizontal="right"/>
    </xf>
    <xf numFmtId="0" fontId="10" fillId="4" borderId="103" xfId="2" applyFont="1" applyBorder="1" applyAlignment="1" applyProtection="1">
      <alignment horizontal="center" vertical="center"/>
    </xf>
    <xf numFmtId="0" fontId="10" fillId="4" borderId="0" xfId="2" applyFont="1" applyBorder="1" applyAlignment="1" applyProtection="1">
      <alignment horizontal="center" vertical="center"/>
    </xf>
    <xf numFmtId="0" fontId="7" fillId="4" borderId="24" xfId="2" applyFont="1" applyBorder="1" applyAlignment="1" applyProtection="1">
      <alignment horizontal="center" vertical="center" shrinkToFit="1"/>
    </xf>
    <xf numFmtId="0" fontId="7" fillId="0" borderId="24" xfId="2" applyFont="1" applyFill="1" applyBorder="1" applyAlignment="1" applyProtection="1">
      <alignment horizontal="center" vertical="center"/>
    </xf>
    <xf numFmtId="0" fontId="7" fillId="4" borderId="24" xfId="2" applyFont="1" applyBorder="1" applyAlignment="1" applyProtection="1">
      <alignment horizontal="center" vertical="center"/>
    </xf>
    <xf numFmtId="0" fontId="7" fillId="4" borderId="5" xfId="2" applyFont="1" applyBorder="1" applyAlignment="1" applyProtection="1">
      <alignment horizontal="center" vertical="center"/>
    </xf>
    <xf numFmtId="0" fontId="19" fillId="4" borderId="0" xfId="2" applyFont="1" applyBorder="1" applyAlignment="1" applyProtection="1">
      <alignment horizontal="center" vertical="center"/>
    </xf>
    <xf numFmtId="0" fontId="7" fillId="4" borderId="0" xfId="2" applyFont="1" applyBorder="1" applyAlignment="1" applyProtection="1">
      <alignment horizontal="center" vertical="center"/>
    </xf>
    <xf numFmtId="0" fontId="7" fillId="0" borderId="0" xfId="2" applyFont="1" applyFill="1" applyBorder="1" applyAlignment="1" applyProtection="1">
      <alignment horizontal="center" vertical="center"/>
    </xf>
    <xf numFmtId="0" fontId="10" fillId="4" borderId="42" xfId="2" applyFont="1" applyBorder="1" applyAlignment="1" applyProtection="1">
      <alignment vertical="center"/>
    </xf>
    <xf numFmtId="0" fontId="19" fillId="4" borderId="41" xfId="2" applyFont="1" applyBorder="1" applyAlignment="1" applyProtection="1">
      <alignment horizontal="right" vertical="center"/>
    </xf>
    <xf numFmtId="0" fontId="19" fillId="4" borderId="20" xfId="2" applyFont="1" applyBorder="1" applyAlignment="1" applyProtection="1">
      <alignment horizontal="right" vertical="center"/>
    </xf>
    <xf numFmtId="0" fontId="19" fillId="4" borderId="79" xfId="2" applyFont="1" applyBorder="1" applyAlignment="1" applyProtection="1">
      <alignment horizontal="right" vertical="center"/>
    </xf>
    <xf numFmtId="38" fontId="9" fillId="3" borderId="0" xfId="1" applyFont="1" applyFill="1" applyBorder="1" applyAlignment="1">
      <alignment horizontal="center" shrinkToFit="1"/>
    </xf>
    <xf numFmtId="37" fontId="14" fillId="7" borderId="0" xfId="2" applyNumberFormat="1" applyFont="1" applyFill="1" applyBorder="1" applyAlignment="1" applyProtection="1">
      <alignment horizontal="right"/>
    </xf>
    <xf numFmtId="0" fontId="10" fillId="4" borderId="0" xfId="2" applyFont="1" applyAlignment="1" applyProtection="1">
      <alignment vertical="center"/>
    </xf>
    <xf numFmtId="37" fontId="14" fillId="4" borderId="0" xfId="2" applyNumberFormat="1" applyFont="1" applyBorder="1" applyAlignment="1" applyProtection="1">
      <alignment horizontal="right"/>
    </xf>
    <xf numFmtId="0" fontId="11" fillId="4" borderId="0" xfId="2" applyFont="1" applyBorder="1" applyAlignment="1" applyProtection="1">
      <alignment horizontal="center" vertical="center"/>
    </xf>
    <xf numFmtId="0" fontId="11" fillId="4" borderId="24" xfId="2" applyFont="1" applyBorder="1" applyAlignment="1" applyProtection="1">
      <alignment horizontal="center" vertical="center"/>
    </xf>
    <xf numFmtId="0" fontId="11" fillId="4" borderId="5" xfId="2" applyFont="1" applyBorder="1" applyAlignment="1" applyProtection="1">
      <alignment horizontal="center" vertical="center"/>
    </xf>
    <xf numFmtId="0" fontId="11" fillId="4" borderId="0" xfId="2" applyFont="1" applyAlignment="1" applyProtection="1">
      <alignment vertical="center"/>
    </xf>
    <xf numFmtId="0" fontId="11" fillId="4" borderId="11" xfId="2" applyFont="1" applyBorder="1" applyAlignment="1" applyProtection="1">
      <alignment horizontal="right" vertical="center"/>
    </xf>
    <xf numFmtId="37" fontId="11" fillId="4" borderId="11" xfId="2" applyNumberFormat="1" applyFont="1" applyBorder="1" applyAlignment="1" applyProtection="1">
      <alignment horizontal="right" vertical="center"/>
    </xf>
    <xf numFmtId="0" fontId="11" fillId="4" borderId="0" xfId="2" quotePrefix="1" applyFont="1" applyAlignment="1" applyProtection="1">
      <alignment horizontal="left" vertical="center"/>
    </xf>
    <xf numFmtId="37" fontId="11" fillId="4" borderId="11" xfId="2" applyNumberFormat="1" applyFont="1" applyBorder="1" applyAlignment="1" applyProtection="1"/>
    <xf numFmtId="0" fontId="11" fillId="4" borderId="9" xfId="2" applyFont="1" applyBorder="1" applyAlignment="1" applyProtection="1">
      <alignment horizontal="center" vertical="center"/>
    </xf>
    <xf numFmtId="0" fontId="2" fillId="0" borderId="0" xfId="0" applyFont="1" applyFill="1" applyBorder="1" applyAlignment="1">
      <alignment vertical="center" wrapText="1"/>
    </xf>
    <xf numFmtId="38" fontId="10" fillId="4" borderId="0" xfId="1" applyFont="1" applyFill="1" applyProtection="1"/>
    <xf numFmtId="38" fontId="9" fillId="6" borderId="0" xfId="1" applyFont="1" applyFill="1"/>
    <xf numFmtId="38" fontId="9" fillId="0" borderId="0" xfId="1" applyFont="1"/>
    <xf numFmtId="38" fontId="9" fillId="0" borderId="0" xfId="1" applyFont="1" applyAlignment="1">
      <alignment vertical="center"/>
    </xf>
    <xf numFmtId="38" fontId="2" fillId="4" borderId="73" xfId="1" applyFont="1" applyFill="1" applyBorder="1" applyAlignment="1" applyProtection="1">
      <alignment vertical="center"/>
    </xf>
    <xf numFmtId="38" fontId="35" fillId="0" borderId="0" xfId="1" applyFont="1" applyAlignment="1">
      <alignment vertical="center"/>
    </xf>
    <xf numFmtId="38" fontId="11" fillId="4" borderId="104" xfId="1" applyFont="1" applyFill="1" applyBorder="1" applyAlignment="1" applyProtection="1">
      <alignment horizontal="center" vertical="center"/>
    </xf>
    <xf numFmtId="38" fontId="11" fillId="4" borderId="6" xfId="1" applyFont="1" applyFill="1" applyBorder="1" applyAlignment="1" applyProtection="1">
      <alignment horizontal="center" vertical="center"/>
    </xf>
    <xf numFmtId="38" fontId="11" fillId="4" borderId="5" xfId="1" applyFont="1" applyFill="1" applyBorder="1" applyAlignment="1" applyProtection="1">
      <alignment horizontal="center" vertical="center"/>
    </xf>
    <xf numFmtId="38" fontId="11" fillId="4" borderId="47" xfId="1" applyFont="1" applyFill="1" applyBorder="1" applyAlignment="1" applyProtection="1">
      <alignment horizontal="center" vertical="center"/>
    </xf>
    <xf numFmtId="38" fontId="11" fillId="4" borderId="24" xfId="1" applyFont="1" applyFill="1" applyBorder="1" applyAlignment="1" applyProtection="1">
      <alignment horizontal="center" vertical="center"/>
    </xf>
    <xf numFmtId="38" fontId="11" fillId="4" borderId="108" xfId="1" applyFont="1" applyFill="1" applyBorder="1" applyAlignment="1" applyProtection="1">
      <alignment horizontal="center" vertical="center"/>
    </xf>
    <xf numFmtId="38" fontId="10" fillId="0" borderId="0" xfId="1" applyFont="1" applyFill="1" applyAlignment="1" applyProtection="1">
      <alignment vertical="center"/>
    </xf>
    <xf numFmtId="38" fontId="11" fillId="0" borderId="11" xfId="1" applyFont="1" applyFill="1" applyBorder="1" applyProtection="1"/>
    <xf numFmtId="38" fontId="11" fillId="0" borderId="11" xfId="1" applyFont="1" applyFill="1" applyBorder="1" applyAlignment="1" applyProtection="1"/>
    <xf numFmtId="38" fontId="19" fillId="0" borderId="0" xfId="1" applyFont="1" applyFill="1" applyBorder="1" applyAlignment="1" applyProtection="1">
      <alignment horizontal="center" vertical="center"/>
    </xf>
    <xf numFmtId="38" fontId="19" fillId="0" borderId="9" xfId="1" applyFont="1" applyFill="1" applyBorder="1" applyAlignment="1" applyProtection="1">
      <alignment horizontal="center" vertical="center"/>
    </xf>
    <xf numFmtId="38" fontId="14" fillId="4" borderId="0" xfId="1" applyFont="1" applyFill="1" applyBorder="1" applyAlignment="1" applyProtection="1">
      <alignment horizontal="left" vertical="center"/>
    </xf>
    <xf numFmtId="38" fontId="14" fillId="4" borderId="0" xfId="1" applyFont="1" applyFill="1" applyBorder="1" applyAlignment="1" applyProtection="1">
      <alignment vertical="center"/>
    </xf>
    <xf numFmtId="38" fontId="7" fillId="4" borderId="0" xfId="1" applyFont="1" applyFill="1" applyBorder="1" applyAlignment="1" applyProtection="1">
      <alignment horizontal="center" vertical="center"/>
    </xf>
    <xf numFmtId="0" fontId="2" fillId="0" borderId="0" xfId="0" applyFont="1" applyAlignment="1">
      <alignment horizontal="right"/>
    </xf>
    <xf numFmtId="0" fontId="45" fillId="0" borderId="0" xfId="0" applyFont="1" applyAlignment="1" applyProtection="1">
      <alignment vertical="center"/>
    </xf>
    <xf numFmtId="0" fontId="7" fillId="0" borderId="0" xfId="0" applyFont="1" applyAlignment="1" applyProtection="1">
      <alignment horizontal="right" vertical="center"/>
    </xf>
    <xf numFmtId="0" fontId="2" fillId="0" borderId="16" xfId="0" applyFont="1" applyFill="1" applyBorder="1" applyAlignment="1" applyProtection="1">
      <alignment horizontal="center" vertical="center"/>
    </xf>
    <xf numFmtId="0" fontId="15" fillId="0" borderId="11" xfId="0" applyFont="1" applyFill="1" applyBorder="1" applyAlignment="1" applyProtection="1">
      <alignment vertical="center"/>
    </xf>
    <xf numFmtId="0" fontId="15" fillId="0" borderId="7" xfId="0" applyFont="1" applyFill="1" applyBorder="1" applyAlignment="1" applyProtection="1">
      <alignment horizontal="center" vertical="center"/>
    </xf>
    <xf numFmtId="176" fontId="15" fillId="2" borderId="11" xfId="0" applyNumberFormat="1" applyFont="1" applyFill="1" applyBorder="1" applyProtection="1"/>
    <xf numFmtId="38" fontId="46" fillId="0" borderId="0" xfId="1" applyFont="1"/>
    <xf numFmtId="0" fontId="36" fillId="0" borderId="0" xfId="0" quotePrefix="1" applyFont="1" applyAlignment="1">
      <alignment horizontal="left"/>
    </xf>
    <xf numFmtId="0" fontId="46" fillId="0" borderId="0" xfId="0" applyFont="1" applyAlignment="1">
      <alignment horizontal="right"/>
    </xf>
    <xf numFmtId="176" fontId="2" fillId="0" borderId="11" xfId="0" applyNumberFormat="1" applyFont="1" applyFill="1" applyBorder="1" applyAlignment="1" applyProtection="1">
      <alignment horizontal="right" wrapText="1"/>
    </xf>
    <xf numFmtId="38" fontId="2" fillId="0" borderId="109" xfId="1" applyFont="1" applyBorder="1" applyAlignment="1" applyProtection="1">
      <alignment horizontal="center" vertical="center"/>
    </xf>
    <xf numFmtId="0" fontId="7" fillId="0" borderId="0" xfId="0" applyFont="1" applyAlignment="1" applyProtection="1">
      <alignment horizontal="right"/>
    </xf>
    <xf numFmtId="0" fontId="15" fillId="0" borderId="11" xfId="0" applyFont="1" applyBorder="1" applyAlignment="1" applyProtection="1">
      <alignment horizontal="right" vertical="center"/>
    </xf>
    <xf numFmtId="176" fontId="2" fillId="0" borderId="12" xfId="0" applyNumberFormat="1" applyFont="1" applyFill="1" applyBorder="1" applyAlignment="1" applyProtection="1">
      <alignment horizontal="right"/>
    </xf>
    <xf numFmtId="176" fontId="2" fillId="0" borderId="0" xfId="0" applyNumberFormat="1" applyFont="1" applyBorder="1"/>
    <xf numFmtId="38" fontId="2" fillId="0" borderId="109" xfId="1" applyFont="1" applyBorder="1" applyAlignment="1" applyProtection="1">
      <alignment horizontal="center"/>
    </xf>
    <xf numFmtId="180" fontId="2" fillId="0" borderId="0" xfId="0" applyNumberFormat="1" applyFont="1"/>
    <xf numFmtId="38" fontId="6" fillId="0" borderId="0" xfId="1" applyFont="1" applyProtection="1"/>
    <xf numFmtId="38" fontId="7" fillId="0" borderId="0" xfId="1" applyFont="1" applyProtection="1"/>
    <xf numFmtId="191" fontId="2" fillId="2" borderId="11" xfId="1" applyNumberFormat="1" applyFont="1" applyFill="1" applyBorder="1" applyAlignment="1" applyProtection="1">
      <alignment horizontal="right" vertical="center"/>
    </xf>
    <xf numFmtId="191" fontId="2" fillId="2" borderId="11" xfId="1" applyNumberFormat="1" applyFont="1" applyFill="1" applyBorder="1" applyAlignment="1" applyProtection="1">
      <alignment horizontal="right"/>
    </xf>
    <xf numFmtId="38" fontId="2" fillId="0" borderId="0" xfId="1" applyFont="1" applyBorder="1" applyProtection="1"/>
    <xf numFmtId="192" fontId="2" fillId="0" borderId="0" xfId="1" applyNumberFormat="1" applyFont="1" applyBorder="1" applyProtection="1"/>
    <xf numFmtId="38" fontId="2" fillId="0" borderId="12" xfId="1" applyFont="1" applyFill="1" applyBorder="1" applyAlignment="1" applyProtection="1">
      <alignment horizontal="right" vertical="center"/>
    </xf>
    <xf numFmtId="183" fontId="2" fillId="0" borderId="0" xfId="1" applyNumberFormat="1" applyFont="1" applyBorder="1" applyProtection="1"/>
    <xf numFmtId="38" fontId="2" fillId="0" borderId="26" xfId="1" applyFont="1" applyBorder="1"/>
    <xf numFmtId="38" fontId="2" fillId="0" borderId="22" xfId="1" applyFont="1" applyBorder="1"/>
    <xf numFmtId="38" fontId="2" fillId="0" borderId="12" xfId="1" applyFont="1" applyBorder="1" applyAlignment="1" applyProtection="1">
      <alignment horizontal="right"/>
    </xf>
    <xf numFmtId="38" fontId="2" fillId="0" borderId="23" xfId="1" applyFont="1" applyBorder="1" applyAlignment="1" applyProtection="1">
      <alignment horizontal="right"/>
    </xf>
    <xf numFmtId="183" fontId="2" fillId="0" borderId="0" xfId="1" applyNumberFormat="1" applyFont="1" applyBorder="1"/>
    <xf numFmtId="38" fontId="2" fillId="0" borderId="13" xfId="1" applyNumberFormat="1" applyFont="1" applyBorder="1"/>
    <xf numFmtId="38" fontId="2" fillId="0" borderId="0" xfId="1" applyFont="1" applyAlignment="1" applyProtection="1">
      <alignment horizontal="left"/>
    </xf>
    <xf numFmtId="195" fontId="2" fillId="0" borderId="0" xfId="1" applyNumberFormat="1" applyFont="1" applyBorder="1"/>
    <xf numFmtId="194" fontId="2" fillId="0" borderId="0" xfId="1" applyNumberFormat="1" applyFont="1"/>
    <xf numFmtId="38" fontId="2" fillId="0" borderId="0" xfId="1" applyFont="1" applyAlignment="1">
      <alignment shrinkToFit="1"/>
    </xf>
    <xf numFmtId="183" fontId="2" fillId="0" borderId="0" xfId="1" applyNumberFormat="1" applyFont="1"/>
    <xf numFmtId="38" fontId="2" fillId="0" borderId="16" xfId="1" applyFont="1" applyBorder="1" applyAlignment="1" applyProtection="1">
      <alignment horizontal="center" vertical="center"/>
    </xf>
    <xf numFmtId="38" fontId="2" fillId="0" borderId="1" xfId="1" applyFont="1" applyBorder="1" applyAlignment="1" applyProtection="1">
      <alignment horizontal="center" vertical="center"/>
    </xf>
    <xf numFmtId="38" fontId="2" fillId="0" borderId="24" xfId="1" applyFont="1" applyBorder="1" applyAlignment="1" applyProtection="1">
      <alignment horizontal="center" vertical="center"/>
    </xf>
    <xf numFmtId="38" fontId="2" fillId="0" borderId="5" xfId="1" applyFont="1" applyBorder="1" applyAlignment="1" applyProtection="1">
      <alignment horizontal="center" vertical="center"/>
    </xf>
    <xf numFmtId="183" fontId="2" fillId="0" borderId="11" xfId="1" applyNumberFormat="1" applyFont="1" applyFill="1" applyBorder="1" applyAlignment="1" applyProtection="1">
      <alignment vertical="center"/>
    </xf>
    <xf numFmtId="38" fontId="2" fillId="3" borderId="0" xfId="1" applyFont="1" applyFill="1" applyProtection="1"/>
    <xf numFmtId="38" fontId="2" fillId="3" borderId="0" xfId="1" applyFont="1" applyFill="1"/>
    <xf numFmtId="3" fontId="2" fillId="0" borderId="13" xfId="1" applyNumberFormat="1" applyFont="1" applyFill="1" applyBorder="1" applyAlignment="1" applyProtection="1">
      <alignment horizontal="right" vertical="center"/>
    </xf>
    <xf numFmtId="38" fontId="2" fillId="0" borderId="23" xfId="1" applyFont="1" applyFill="1" applyBorder="1" applyAlignment="1" applyProtection="1">
      <alignment vertical="center"/>
    </xf>
    <xf numFmtId="38" fontId="2" fillId="0" borderId="0" xfId="1" applyFont="1" applyBorder="1" applyAlignment="1" applyProtection="1">
      <alignment vertical="center"/>
    </xf>
    <xf numFmtId="3" fontId="2" fillId="0" borderId="13" xfId="1" applyNumberFormat="1" applyFont="1" applyBorder="1" applyAlignment="1" applyProtection="1">
      <alignment horizontal="right" vertical="center"/>
    </xf>
    <xf numFmtId="183" fontId="2" fillId="0" borderId="11" xfId="1" applyNumberFormat="1" applyFont="1" applyBorder="1" applyAlignment="1" applyProtection="1">
      <alignment horizontal="right"/>
    </xf>
    <xf numFmtId="38" fontId="2" fillId="0" borderId="9" xfId="1" applyFont="1" applyBorder="1" applyAlignment="1" applyProtection="1">
      <alignment horizontal="center" vertical="center"/>
    </xf>
    <xf numFmtId="37" fontId="11" fillId="0" borderId="0" xfId="0" applyNumberFormat="1" applyFont="1" applyAlignment="1" applyProtection="1">
      <alignment horizontal="right" vertical="center"/>
    </xf>
    <xf numFmtId="0" fontId="11" fillId="0" borderId="0" xfId="0" applyFont="1" applyBorder="1" applyAlignment="1">
      <alignment horizontal="left" vertical="center"/>
    </xf>
    <xf numFmtId="0" fontId="2" fillId="0" borderId="0" xfId="0" applyFont="1" applyAlignment="1">
      <alignment horizontal="left" vertical="center" shrinkToFit="1"/>
    </xf>
    <xf numFmtId="37" fontId="11" fillId="0" borderId="0" xfId="0" applyNumberFormat="1" applyFont="1" applyAlignment="1" applyProtection="1">
      <alignment horizontal="right" vertical="top"/>
    </xf>
    <xf numFmtId="0" fontId="11" fillId="0" borderId="0" xfId="0" applyFont="1" applyBorder="1" applyAlignment="1">
      <alignment horizontal="left" vertical="top"/>
    </xf>
    <xf numFmtId="0" fontId="2" fillId="0" borderId="0" xfId="0" applyFont="1" applyAlignment="1">
      <alignment horizontal="left" vertical="top" shrinkToFit="1"/>
    </xf>
    <xf numFmtId="38" fontId="6" fillId="0" borderId="0" xfId="1" applyFont="1" applyAlignment="1" applyProtection="1">
      <alignment vertical="center"/>
    </xf>
    <xf numFmtId="38" fontId="7" fillId="0" borderId="0" xfId="1" applyFont="1" applyAlignment="1" applyProtection="1">
      <alignment vertical="center"/>
    </xf>
    <xf numFmtId="38" fontId="19" fillId="0" borderId="24" xfId="1" applyFont="1" applyBorder="1" applyAlignment="1" applyProtection="1">
      <alignment horizontal="center" vertical="center"/>
    </xf>
    <xf numFmtId="38" fontId="10" fillId="0" borderId="5" xfId="1" applyFont="1" applyBorder="1" applyAlignment="1" applyProtection="1">
      <alignment horizontal="center" vertical="center"/>
    </xf>
    <xf numFmtId="38" fontId="2" fillId="0" borderId="44" xfId="1" applyFont="1" applyBorder="1" applyProtection="1"/>
    <xf numFmtId="38" fontId="2" fillId="0" borderId="0" xfId="1" applyFont="1" applyAlignment="1" applyProtection="1">
      <alignment horizontal="right" vertical="center"/>
    </xf>
    <xf numFmtId="38" fontId="2" fillId="0" borderId="0" xfId="1" applyFont="1" applyAlignment="1" applyProtection="1">
      <alignment vertical="top"/>
    </xf>
    <xf numFmtId="38" fontId="2" fillId="0" borderId="0" xfId="1" applyFont="1" applyAlignment="1">
      <alignment vertical="top"/>
    </xf>
    <xf numFmtId="38" fontId="10" fillId="0" borderId="0" xfId="1" applyFont="1" applyProtection="1"/>
    <xf numFmtId="196" fontId="2" fillId="0" borderId="0" xfId="1" applyNumberFormat="1" applyFont="1"/>
    <xf numFmtId="0" fontId="11" fillId="0" borderId="20" xfId="0" applyFont="1" applyBorder="1" applyAlignment="1"/>
    <xf numFmtId="38" fontId="2" fillId="0" borderId="0" xfId="1" applyFont="1" applyAlignment="1" applyProtection="1">
      <alignment horizontal="center"/>
    </xf>
    <xf numFmtId="38" fontId="10" fillId="0" borderId="0" xfId="1" applyFont="1"/>
    <xf numFmtId="38" fontId="2" fillId="0" borderId="0" xfId="1" applyFont="1" applyAlignment="1">
      <alignment horizontal="center"/>
    </xf>
    <xf numFmtId="186" fontId="35" fillId="0" borderId="66" xfId="7" applyNumberFormat="1" applyFont="1" applyBorder="1" applyAlignment="1">
      <alignment vertical="center"/>
    </xf>
    <xf numFmtId="186" fontId="35" fillId="0" borderId="67" xfId="7" applyNumberFormat="1" applyFont="1" applyBorder="1" applyAlignment="1">
      <alignment vertical="center"/>
    </xf>
    <xf numFmtId="186" fontId="48" fillId="0" borderId="66" xfId="7" applyNumberFormat="1" applyFont="1" applyBorder="1" applyAlignment="1">
      <alignment vertical="center"/>
    </xf>
    <xf numFmtId="186" fontId="48" fillId="0" borderId="67" xfId="7" applyNumberFormat="1" applyFont="1" applyBorder="1" applyAlignment="1">
      <alignment vertical="center"/>
    </xf>
    <xf numFmtId="0" fontId="35" fillId="0" borderId="66" xfId="0" applyFont="1" applyFill="1" applyBorder="1"/>
    <xf numFmtId="0" fontId="35" fillId="0" borderId="67" xfId="0" applyFont="1" applyFill="1" applyBorder="1"/>
    <xf numFmtId="0" fontId="35" fillId="0" borderId="36" xfId="0" applyFont="1" applyFill="1" applyBorder="1"/>
    <xf numFmtId="0" fontId="35" fillId="0" borderId="117" xfId="0" applyFont="1" applyFill="1" applyBorder="1"/>
    <xf numFmtId="0" fontId="35" fillId="0" borderId="77" xfId="0" applyFont="1" applyFill="1" applyBorder="1"/>
    <xf numFmtId="0" fontId="49" fillId="0" borderId="0" xfId="11" applyFont="1" applyAlignment="1">
      <alignment vertical="center"/>
    </xf>
    <xf numFmtId="0" fontId="49" fillId="0" borderId="0" xfId="11" applyFont="1" applyFill="1" applyAlignment="1">
      <alignment vertical="center"/>
    </xf>
    <xf numFmtId="0" fontId="50" fillId="0" borderId="0" xfId="11" applyFont="1" applyAlignment="1">
      <alignment vertical="center"/>
    </xf>
    <xf numFmtId="186" fontId="50" fillId="0" borderId="0" xfId="11" applyNumberFormat="1" applyFont="1" applyAlignment="1">
      <alignment vertical="center"/>
    </xf>
    <xf numFmtId="0" fontId="52" fillId="0" borderId="0" xfId="0" applyFont="1" applyAlignment="1">
      <alignment horizontal="left" vertical="center"/>
    </xf>
    <xf numFmtId="0" fontId="53" fillId="0" borderId="0" xfId="0" applyFont="1" applyAlignment="1">
      <alignment horizontal="left" vertical="center"/>
    </xf>
    <xf numFmtId="0" fontId="54" fillId="0" borderId="0" xfId="0" applyFont="1" applyAlignment="1">
      <alignment vertical="center"/>
    </xf>
    <xf numFmtId="0" fontId="48" fillId="0" borderId="0" xfId="0" applyFont="1"/>
    <xf numFmtId="0" fontId="0" fillId="0" borderId="0" xfId="0" applyFont="1" applyAlignment="1">
      <alignment horizontal="right" vertical="center"/>
    </xf>
    <xf numFmtId="0" fontId="0" fillId="0" borderId="39" xfId="0" applyFont="1" applyBorder="1"/>
    <xf numFmtId="0" fontId="0" fillId="0" borderId="115" xfId="0" applyFont="1" applyBorder="1"/>
    <xf numFmtId="0" fontId="0" fillId="0" borderId="46" xfId="0" applyFont="1" applyBorder="1"/>
    <xf numFmtId="0" fontId="0" fillId="0" borderId="0" xfId="0" applyFont="1" applyBorder="1" applyAlignment="1">
      <alignment horizontal="distributed" vertical="center"/>
    </xf>
    <xf numFmtId="0" fontId="55" fillId="0" borderId="0" xfId="0" applyFont="1" applyBorder="1"/>
    <xf numFmtId="0" fontId="55" fillId="0" borderId="0" xfId="0" applyFont="1" applyBorder="1" applyAlignment="1">
      <alignment horizontal="distributed" vertical="center"/>
    </xf>
    <xf numFmtId="3" fontId="55" fillId="0" borderId="67" xfId="1" applyNumberFormat="1" applyFont="1" applyBorder="1" applyAlignment="1">
      <alignment vertical="center"/>
    </xf>
    <xf numFmtId="3" fontId="55" fillId="0" borderId="0" xfId="1" applyNumberFormat="1" applyFont="1" applyBorder="1" applyAlignment="1">
      <alignment vertical="center"/>
    </xf>
    <xf numFmtId="0" fontId="55" fillId="0" borderId="0" xfId="0" applyFont="1" applyAlignment="1">
      <alignment horizontal="distributed" vertical="center"/>
    </xf>
    <xf numFmtId="3" fontId="55" fillId="0" borderId="77" xfId="1" applyNumberFormat="1" applyFont="1" applyBorder="1" applyAlignment="1">
      <alignment vertical="center"/>
    </xf>
    <xf numFmtId="3" fontId="55" fillId="0" borderId="117" xfId="1" applyNumberFormat="1" applyFont="1" applyBorder="1" applyAlignment="1">
      <alignment vertical="center"/>
    </xf>
    <xf numFmtId="0" fontId="51" fillId="0" borderId="0" xfId="0" applyFont="1" applyBorder="1" applyAlignment="1">
      <alignment vertical="center"/>
    </xf>
    <xf numFmtId="38" fontId="0" fillId="0" borderId="0" xfId="1" applyFont="1"/>
    <xf numFmtId="0" fontId="48" fillId="0" borderId="0" xfId="0" applyFont="1" applyBorder="1" applyAlignment="1">
      <alignment horizontal="center" vertical="center"/>
    </xf>
    <xf numFmtId="38" fontId="0" fillId="0" borderId="0" xfId="1" applyFont="1" applyFill="1"/>
    <xf numFmtId="38" fontId="0" fillId="0" borderId="85" xfId="1" applyFont="1" applyBorder="1" applyAlignment="1">
      <alignment horizontal="center" vertical="center" shrinkToFit="1"/>
    </xf>
    <xf numFmtId="38" fontId="8" fillId="0" borderId="67" xfId="1" applyFont="1" applyBorder="1"/>
    <xf numFmtId="38" fontId="26" fillId="0" borderId="67" xfId="1" applyFont="1" applyBorder="1"/>
    <xf numFmtId="38" fontId="0" fillId="0" borderId="77" xfId="1" applyFont="1" applyBorder="1"/>
    <xf numFmtId="0" fontId="0" fillId="0" borderId="77" xfId="0" applyFont="1" applyBorder="1" applyAlignment="1">
      <alignment vertical="center"/>
    </xf>
    <xf numFmtId="38" fontId="0" fillId="0" borderId="77" xfId="1" applyFont="1" applyBorder="1" applyAlignment="1">
      <alignment vertical="center"/>
    </xf>
    <xf numFmtId="0" fontId="20" fillId="0" borderId="0" xfId="0" applyFont="1" applyFill="1" applyAlignment="1">
      <alignment vertical="center"/>
    </xf>
    <xf numFmtId="1" fontId="20" fillId="0" borderId="0" xfId="0" applyNumberFormat="1" applyFont="1" applyFill="1" applyAlignment="1">
      <alignment vertical="center"/>
    </xf>
    <xf numFmtId="0" fontId="29" fillId="0" borderId="0" xfId="0" applyFont="1" applyFill="1" applyBorder="1" applyAlignment="1">
      <alignment vertical="center"/>
    </xf>
    <xf numFmtId="0" fontId="29" fillId="0" borderId="39" xfId="12" applyNumberFormat="1" applyFont="1" applyFill="1" applyBorder="1" applyAlignment="1" applyProtection="1">
      <alignment horizontal="center" vertical="center" textRotation="255"/>
      <protection locked="0"/>
    </xf>
    <xf numFmtId="0" fontId="29" fillId="0" borderId="39" xfId="0" applyFont="1" applyFill="1" applyBorder="1" applyAlignment="1">
      <alignment horizontal="right" vertical="center"/>
    </xf>
    <xf numFmtId="0" fontId="29" fillId="0" borderId="39" xfId="0" applyFont="1" applyFill="1" applyBorder="1" applyAlignment="1">
      <alignment vertical="center" wrapText="1"/>
    </xf>
    <xf numFmtId="0" fontId="29" fillId="0" borderId="118" xfId="0" applyFont="1" applyFill="1" applyBorder="1" applyAlignment="1">
      <alignment horizontal="center" vertical="center"/>
    </xf>
    <xf numFmtId="0" fontId="29" fillId="0" borderId="118" xfId="0" applyFont="1" applyFill="1" applyBorder="1" applyAlignment="1">
      <alignment horizontal="center" vertical="center" wrapText="1"/>
    </xf>
    <xf numFmtId="0" fontId="29" fillId="0" borderId="87" xfId="0" applyFont="1" applyFill="1" applyBorder="1" applyAlignment="1">
      <alignment vertical="center" wrapText="1"/>
    </xf>
    <xf numFmtId="0" fontId="29" fillId="0" borderId="0" xfId="12" applyNumberFormat="1" applyFont="1" applyFill="1" applyBorder="1" applyAlignment="1" applyProtection="1">
      <alignment horizontal="center" vertical="center" textRotation="255"/>
      <protection locked="0"/>
    </xf>
    <xf numFmtId="0" fontId="29" fillId="0" borderId="0" xfId="0" applyFont="1" applyFill="1" applyBorder="1" applyAlignment="1">
      <alignment horizontal="right" vertical="center"/>
    </xf>
    <xf numFmtId="0" fontId="29" fillId="0" borderId="0" xfId="0" applyFont="1" applyFill="1" applyBorder="1" applyAlignment="1">
      <alignment horizontal="center" vertical="center"/>
    </xf>
    <xf numFmtId="0" fontId="29" fillId="0" borderId="90" xfId="0" applyFont="1" applyFill="1" applyBorder="1" applyAlignment="1">
      <alignment horizontal="center" vertical="center"/>
    </xf>
    <xf numFmtId="0" fontId="29" fillId="0" borderId="89" xfId="0" applyFont="1" applyFill="1" applyBorder="1" applyAlignment="1">
      <alignment horizontal="center" vertical="center" wrapText="1"/>
    </xf>
    <xf numFmtId="0" fontId="29" fillId="0" borderId="0" xfId="12" applyNumberFormat="1" applyFont="1" applyFill="1" applyBorder="1" applyAlignment="1" applyProtection="1">
      <alignment horizontal="right" vertical="center"/>
      <protection locked="0"/>
    </xf>
    <xf numFmtId="38" fontId="29" fillId="0" borderId="38" xfId="1" applyFont="1" applyFill="1" applyBorder="1" applyAlignment="1">
      <alignment horizontal="center" vertical="center"/>
    </xf>
    <xf numFmtId="176" fontId="29" fillId="0" borderId="67" xfId="0" applyNumberFormat="1" applyFont="1" applyFill="1" applyBorder="1" applyAlignment="1">
      <alignment horizontal="center" vertical="center"/>
    </xf>
    <xf numFmtId="38" fontId="29" fillId="0" borderId="119" xfId="1" applyFont="1" applyFill="1" applyBorder="1" applyAlignment="1">
      <alignment horizontal="center" vertical="center"/>
    </xf>
    <xf numFmtId="0" fontId="29" fillId="0" borderId="40" xfId="0" applyFont="1" applyFill="1" applyBorder="1" applyAlignment="1">
      <alignment vertical="center"/>
    </xf>
    <xf numFmtId="0" fontId="29" fillId="0" borderId="37" xfId="0" applyFont="1" applyFill="1" applyBorder="1" applyAlignment="1">
      <alignment vertical="center"/>
    </xf>
    <xf numFmtId="38" fontId="29" fillId="0" borderId="120" xfId="1" applyFont="1" applyFill="1" applyBorder="1" applyAlignment="1">
      <alignment horizontal="center" vertical="center"/>
    </xf>
    <xf numFmtId="38" fontId="29" fillId="0" borderId="117" xfId="1" applyFont="1" applyFill="1" applyBorder="1" applyAlignment="1">
      <alignment horizontal="center" vertical="center"/>
    </xf>
    <xf numFmtId="38" fontId="29" fillId="0" borderId="33" xfId="1" applyFont="1" applyFill="1" applyBorder="1" applyAlignment="1">
      <alignment horizontal="center" vertical="center"/>
    </xf>
    <xf numFmtId="38" fontId="29" fillId="0" borderId="104" xfId="1" applyFont="1" applyFill="1" applyBorder="1" applyAlignment="1">
      <alignment horizontal="center" vertical="center"/>
    </xf>
    <xf numFmtId="183" fontId="29" fillId="0" borderId="105" xfId="1" applyNumberFormat="1" applyFont="1" applyFill="1" applyBorder="1" applyAlignment="1">
      <alignment horizontal="center" vertical="center"/>
    </xf>
    <xf numFmtId="38" fontId="29" fillId="0" borderId="67" xfId="1" applyFont="1" applyFill="1" applyBorder="1" applyAlignment="1">
      <alignment horizontal="center" vertical="center"/>
    </xf>
    <xf numFmtId="183" fontId="29" fillId="0" borderId="67" xfId="1" applyNumberFormat="1" applyFont="1" applyFill="1" applyBorder="1" applyAlignment="1">
      <alignment horizontal="center" vertical="center"/>
    </xf>
    <xf numFmtId="0" fontId="29" fillId="0" borderId="35" xfId="0" applyFont="1" applyFill="1" applyBorder="1" applyAlignment="1">
      <alignment vertical="center"/>
    </xf>
    <xf numFmtId="0" fontId="20" fillId="0" borderId="0" xfId="0" applyFont="1" applyFill="1" applyBorder="1" applyAlignment="1">
      <alignment vertical="center"/>
    </xf>
    <xf numFmtId="38" fontId="29" fillId="0" borderId="121" xfId="1" applyFont="1" applyFill="1" applyBorder="1" applyAlignment="1">
      <alignment horizontal="center" vertical="center"/>
    </xf>
    <xf numFmtId="199" fontId="56" fillId="0" borderId="39" xfId="12" applyNumberFormat="1" applyFont="1" applyFill="1" applyBorder="1" applyAlignment="1" applyProtection="1">
      <alignment vertical="center"/>
      <protection locked="0"/>
    </xf>
    <xf numFmtId="199" fontId="56" fillId="0" borderId="39" xfId="12" applyNumberFormat="1" applyFont="1" applyFill="1" applyBorder="1" applyAlignment="1" applyProtection="1">
      <alignment vertical="center" wrapText="1"/>
      <protection locked="0"/>
    </xf>
    <xf numFmtId="1" fontId="20" fillId="0" borderId="39" xfId="0" applyNumberFormat="1" applyFont="1" applyFill="1" applyBorder="1" applyAlignment="1">
      <alignment vertical="center"/>
    </xf>
    <xf numFmtId="176" fontId="20" fillId="0" borderId="39" xfId="0" applyNumberFormat="1" applyFont="1" applyFill="1" applyBorder="1" applyAlignment="1">
      <alignment vertical="center"/>
    </xf>
    <xf numFmtId="199" fontId="56" fillId="0" borderId="0" xfId="12" applyNumberFormat="1" applyFont="1" applyFill="1" applyBorder="1" applyAlignment="1" applyProtection="1">
      <alignment vertical="center" wrapText="1"/>
      <protection locked="0"/>
    </xf>
    <xf numFmtId="176" fontId="20" fillId="0" borderId="0" xfId="0" applyNumberFormat="1" applyFont="1" applyFill="1" applyAlignment="1">
      <alignment vertical="center"/>
    </xf>
    <xf numFmtId="0" fontId="2" fillId="0" borderId="16" xfId="0" applyFont="1" applyBorder="1" applyAlignment="1" applyProtection="1">
      <alignment horizontal="center" vertical="center"/>
    </xf>
    <xf numFmtId="0" fontId="2" fillId="0" borderId="17" xfId="0" applyFont="1" applyFill="1" applyBorder="1" applyAlignment="1" applyProtection="1">
      <alignment horizontal="center" vertical="center"/>
    </xf>
    <xf numFmtId="0" fontId="2" fillId="0" borderId="7" xfId="0" applyFont="1" applyBorder="1" applyAlignment="1" applyProtection="1">
      <alignment horizontal="center" vertical="center"/>
    </xf>
    <xf numFmtId="0" fontId="2" fillId="0" borderId="18" xfId="0" applyFont="1" applyFill="1" applyBorder="1" applyAlignment="1" applyProtection="1">
      <alignment horizontal="center" vertical="center"/>
    </xf>
    <xf numFmtId="0" fontId="2" fillId="0" borderId="2" xfId="0" applyFont="1" applyBorder="1" applyAlignment="1" applyProtection="1">
      <alignment horizontal="center" vertical="center"/>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xf>
    <xf numFmtId="0" fontId="2" fillId="0" borderId="25" xfId="0" applyFont="1" applyFill="1" applyBorder="1" applyAlignment="1" applyProtection="1">
      <alignment horizontal="center" vertical="center"/>
    </xf>
    <xf numFmtId="0" fontId="2" fillId="0" borderId="11" xfId="0" applyFont="1" applyFill="1" applyBorder="1" applyAlignment="1" applyProtection="1">
      <alignment horizontal="center" vertical="center"/>
    </xf>
    <xf numFmtId="0" fontId="2" fillId="0" borderId="0" xfId="0" applyFont="1" applyAlignment="1">
      <alignment horizontal="center"/>
    </xf>
    <xf numFmtId="0" fontId="2" fillId="0" borderId="79" xfId="0" applyFont="1" applyFill="1" applyBorder="1" applyAlignment="1" applyProtection="1">
      <alignment horizontal="center" vertical="center"/>
    </xf>
    <xf numFmtId="0" fontId="36" fillId="0" borderId="0" xfId="0" applyFont="1" applyAlignment="1">
      <alignment horizontal="center" vertical="center"/>
    </xf>
    <xf numFmtId="0" fontId="2" fillId="0" borderId="11" xfId="0" applyFont="1" applyFill="1" applyBorder="1" applyAlignment="1" applyProtection="1">
      <alignment vertical="center"/>
    </xf>
    <xf numFmtId="0" fontId="46" fillId="0" borderId="0" xfId="0" applyFont="1"/>
    <xf numFmtId="0" fontId="2" fillId="0" borderId="8" xfId="0" applyFont="1" applyFill="1" applyBorder="1" applyAlignment="1" applyProtection="1">
      <alignment vertical="center"/>
    </xf>
    <xf numFmtId="0" fontId="46" fillId="0" borderId="0" xfId="0" applyFont="1" applyAlignment="1">
      <alignment horizontal="center"/>
    </xf>
    <xf numFmtId="176" fontId="2" fillId="2" borderId="0" xfId="0" applyNumberFormat="1" applyFont="1" applyFill="1" applyBorder="1" applyAlignment="1" applyProtection="1">
      <alignment vertical="center"/>
    </xf>
    <xf numFmtId="191" fontId="2" fillId="2" borderId="11" xfId="1" applyNumberFormat="1" applyFont="1" applyFill="1" applyBorder="1" applyAlignment="1" applyProtection="1">
      <alignment vertical="center"/>
    </xf>
    <xf numFmtId="0" fontId="2" fillId="0" borderId="0" xfId="0" applyFont="1" applyFill="1" applyAlignment="1" applyProtection="1">
      <alignment wrapText="1"/>
    </xf>
    <xf numFmtId="0" fontId="2" fillId="0" borderId="0" xfId="0" quotePrefix="1" applyFont="1" applyFill="1" applyAlignment="1" applyProtection="1">
      <alignment wrapText="1"/>
    </xf>
    <xf numFmtId="0" fontId="2" fillId="0" borderId="0" xfId="0" applyFont="1" applyAlignment="1" applyProtection="1">
      <alignment horizontal="center"/>
    </xf>
    <xf numFmtId="0" fontId="11" fillId="0" borderId="0" xfId="0" applyFont="1" applyAlignment="1" applyProtection="1"/>
    <xf numFmtId="176" fontId="2" fillId="2" borderId="12" xfId="0" applyNumberFormat="1" applyFont="1" applyFill="1" applyBorder="1" applyAlignment="1" applyProtection="1">
      <alignment horizontal="right"/>
    </xf>
    <xf numFmtId="0" fontId="2" fillId="0" borderId="12" xfId="0" applyFont="1" applyBorder="1" applyAlignment="1" applyProtection="1">
      <alignment vertical="center"/>
    </xf>
    <xf numFmtId="176" fontId="2" fillId="0" borderId="12" xfId="0" applyNumberFormat="1" applyFont="1" applyFill="1" applyBorder="1" applyAlignment="1" applyProtection="1">
      <alignment vertical="center"/>
    </xf>
    <xf numFmtId="0" fontId="11" fillId="0" borderId="0" xfId="0" applyFont="1" applyAlignment="1" applyProtection="1">
      <alignment wrapText="1" shrinkToFit="1"/>
    </xf>
    <xf numFmtId="176" fontId="2" fillId="3" borderId="11" xfId="0" applyNumberFormat="1" applyFont="1" applyFill="1" applyBorder="1" applyAlignment="1" applyProtection="1">
      <alignment vertical="center"/>
    </xf>
    <xf numFmtId="176" fontId="2" fillId="3" borderId="12" xfId="0" applyNumberFormat="1" applyFont="1" applyFill="1" applyBorder="1" applyProtection="1"/>
    <xf numFmtId="38" fontId="11" fillId="0" borderId="12" xfId="1" quotePrefix="1" applyFont="1" applyFill="1" applyBorder="1" applyAlignment="1" applyProtection="1">
      <alignment horizontal="right"/>
    </xf>
    <xf numFmtId="0" fontId="0" fillId="0" borderId="0" xfId="0" applyFont="1"/>
    <xf numFmtId="0" fontId="10" fillId="4" borderId="12" xfId="2" quotePrefix="1" applyFont="1" applyBorder="1" applyAlignment="1" applyProtection="1">
      <alignment horizontal="right"/>
    </xf>
    <xf numFmtId="0" fontId="0" fillId="0" borderId="0" xfId="0" applyFont="1" applyFill="1"/>
    <xf numFmtId="37" fontId="0" fillId="0" borderId="0" xfId="0" applyNumberFormat="1" applyFont="1" applyBorder="1"/>
    <xf numFmtId="0" fontId="11" fillId="4" borderId="12" xfId="2" quotePrefix="1" applyFont="1" applyBorder="1" applyAlignment="1" applyProtection="1">
      <alignment horizontal="center"/>
    </xf>
    <xf numFmtId="0" fontId="11" fillId="4" borderId="0" xfId="2" quotePrefix="1" applyFont="1" applyAlignment="1" applyProtection="1">
      <alignment horizontal="center"/>
    </xf>
    <xf numFmtId="37" fontId="2" fillId="0" borderId="21" xfId="0" applyNumberFormat="1" applyFont="1" applyBorder="1" applyAlignment="1" applyProtection="1">
      <alignment horizontal="right"/>
    </xf>
    <xf numFmtId="176" fontId="2" fillId="0" borderId="11" xfId="0" applyNumberFormat="1" applyFont="1" applyBorder="1" applyAlignment="1" applyProtection="1">
      <alignment vertical="center"/>
    </xf>
    <xf numFmtId="0" fontId="2" fillId="0" borderId="16" xfId="0" applyFont="1" applyBorder="1" applyAlignment="1" applyProtection="1">
      <alignment vertical="center"/>
    </xf>
    <xf numFmtId="38" fontId="57" fillId="0" borderId="0" xfId="5" applyNumberFormat="1" applyFont="1" applyFill="1" applyAlignment="1" applyProtection="1"/>
    <xf numFmtId="40" fontId="57" fillId="0" borderId="0" xfId="5" applyNumberFormat="1" applyFont="1" applyFill="1" applyAlignment="1" applyProtection="1"/>
    <xf numFmtId="0" fontId="2" fillId="0" borderId="42" xfId="0" quotePrefix="1" applyFont="1" applyBorder="1" applyAlignment="1" applyProtection="1"/>
    <xf numFmtId="0" fontId="2" fillId="0" borderId="42" xfId="0" applyFont="1" applyBorder="1" applyAlignment="1" applyProtection="1"/>
    <xf numFmtId="186" fontId="12" fillId="0" borderId="0" xfId="0" applyNumberFormat="1" applyFont="1" applyAlignment="1">
      <alignment vertical="center"/>
    </xf>
    <xf numFmtId="4" fontId="10" fillId="0" borderId="66" xfId="0" applyNumberFormat="1" applyFont="1" applyBorder="1" applyAlignment="1">
      <alignment vertical="center"/>
    </xf>
    <xf numFmtId="3" fontId="10" fillId="0" borderId="66" xfId="0" applyNumberFormat="1" applyFont="1" applyBorder="1" applyAlignment="1">
      <alignment vertical="center"/>
    </xf>
    <xf numFmtId="3" fontId="10" fillId="0" borderId="67" xfId="0" applyNumberFormat="1" applyFont="1" applyBorder="1" applyAlignment="1">
      <alignment vertical="center"/>
    </xf>
    <xf numFmtId="183" fontId="10" fillId="0" borderId="0" xfId="0" applyNumberFormat="1" applyFont="1" applyBorder="1" applyAlignment="1">
      <alignment vertical="center"/>
    </xf>
    <xf numFmtId="184" fontId="10" fillId="0" borderId="0" xfId="0" applyNumberFormat="1" applyFont="1" applyBorder="1" applyAlignment="1">
      <alignment vertical="center"/>
    </xf>
    <xf numFmtId="4" fontId="10" fillId="0" borderId="66" xfId="0" applyNumberFormat="1" applyFont="1" applyBorder="1" applyAlignment="1"/>
    <xf numFmtId="3" fontId="10" fillId="0" borderId="66" xfId="0" applyNumberFormat="1" applyFont="1" applyBorder="1" applyAlignment="1"/>
    <xf numFmtId="0" fontId="10" fillId="0" borderId="67" xfId="0" applyFont="1" applyBorder="1" applyAlignment="1"/>
    <xf numFmtId="184" fontId="10" fillId="0" borderId="67" xfId="0" applyNumberFormat="1" applyFont="1" applyBorder="1" applyAlignment="1">
      <alignment vertical="center"/>
    </xf>
    <xf numFmtId="0" fontId="0" fillId="2" borderId="0" xfId="0" applyFont="1" applyFill="1" applyAlignment="1">
      <alignment shrinkToFit="1"/>
    </xf>
    <xf numFmtId="0" fontId="0" fillId="0" borderId="0" xfId="0" applyFont="1" applyAlignment="1">
      <alignment vertical="center"/>
    </xf>
    <xf numFmtId="0" fontId="0" fillId="0" borderId="0" xfId="0" applyFont="1" applyAlignment="1">
      <alignment horizontal="right"/>
    </xf>
    <xf numFmtId="0" fontId="2" fillId="0" borderId="0" xfId="0" quotePrefix="1" applyFont="1" applyAlignment="1" applyProtection="1">
      <alignment horizontal="right"/>
    </xf>
    <xf numFmtId="0" fontId="58" fillId="0" borderId="0" xfId="5" applyFont="1" applyAlignment="1" applyProtection="1"/>
    <xf numFmtId="0" fontId="32" fillId="4" borderId="82" xfId="2" applyFont="1" applyBorder="1" applyAlignment="1" applyProtection="1">
      <alignment vertical="center"/>
    </xf>
    <xf numFmtId="0" fontId="2" fillId="0" borderId="0" xfId="0" quotePrefix="1" applyFont="1" applyFill="1" applyAlignment="1" applyProtection="1"/>
    <xf numFmtId="0" fontId="0" fillId="0" borderId="1" xfId="0" applyFont="1" applyBorder="1" applyAlignment="1">
      <alignment vertical="center"/>
    </xf>
    <xf numFmtId="38" fontId="12" fillId="0" borderId="0" xfId="1" applyFont="1" applyAlignment="1">
      <alignment shrinkToFit="1"/>
    </xf>
    <xf numFmtId="0" fontId="2" fillId="0" borderId="12" xfId="2" quotePrefix="1" applyFont="1" applyFill="1" applyBorder="1" applyAlignment="1" applyProtection="1"/>
    <xf numFmtId="0" fontId="32" fillId="4" borderId="0" xfId="2" applyFont="1" applyBorder="1" applyAlignment="1" applyProtection="1">
      <alignment vertical="center"/>
    </xf>
    <xf numFmtId="0" fontId="2" fillId="0" borderId="0" xfId="2" applyFont="1" applyFill="1" applyAlignment="1" applyProtection="1">
      <alignment horizontal="left" vertical="center"/>
    </xf>
    <xf numFmtId="37" fontId="2" fillId="0" borderId="11" xfId="0" applyNumberFormat="1" applyFont="1" applyBorder="1" applyAlignment="1" applyProtection="1">
      <alignment shrinkToFit="1"/>
    </xf>
    <xf numFmtId="0" fontId="2" fillId="0" borderId="0" xfId="0" quotePrefix="1" applyFont="1" applyAlignment="1" applyProtection="1">
      <alignment shrinkToFit="1"/>
    </xf>
    <xf numFmtId="0" fontId="25" fillId="0" borderId="11" xfId="0" applyFont="1" applyBorder="1" applyAlignment="1" applyProtection="1">
      <alignment horizontal="center" vertical="center"/>
    </xf>
    <xf numFmtId="0" fontId="15" fillId="0" borderId="7" xfId="0" applyFont="1" applyBorder="1" applyAlignment="1" applyProtection="1">
      <alignment vertical="center"/>
    </xf>
    <xf numFmtId="37" fontId="2" fillId="0" borderId="11" xfId="0" applyNumberFormat="1" applyFont="1" applyBorder="1" applyProtection="1"/>
    <xf numFmtId="38" fontId="2" fillId="0" borderId="12" xfId="1" applyFont="1" applyFill="1" applyBorder="1" applyAlignment="1" applyProtection="1">
      <alignment vertical="center"/>
    </xf>
    <xf numFmtId="38" fontId="2" fillId="0" borderId="0" xfId="1" applyFont="1" applyAlignment="1" applyProtection="1"/>
    <xf numFmtId="38" fontId="2" fillId="0" borderId="0" xfId="1" quotePrefix="1" applyFont="1" applyAlignment="1" applyProtection="1"/>
    <xf numFmtId="176" fontId="26" fillId="0" borderId="50" xfId="0" applyNumberFormat="1" applyFont="1" applyFill="1" applyBorder="1" applyAlignment="1" applyProtection="1">
      <alignment horizontal="right" vertical="center"/>
    </xf>
    <xf numFmtId="176" fontId="15" fillId="0" borderId="0" xfId="0" applyNumberFormat="1" applyFont="1" applyFill="1" applyBorder="1" applyAlignment="1" applyProtection="1">
      <alignment horizontal="center" vertical="center"/>
    </xf>
    <xf numFmtId="0" fontId="15" fillId="0" borderId="0" xfId="0" applyFont="1" applyFill="1" applyBorder="1"/>
    <xf numFmtId="0" fontId="2" fillId="0" borderId="20" xfId="0" applyFont="1" applyBorder="1" applyAlignment="1"/>
    <xf numFmtId="0" fontId="2" fillId="0" borderId="0" xfId="0" applyFont="1" applyAlignment="1" applyProtection="1">
      <alignment wrapText="1"/>
    </xf>
    <xf numFmtId="0" fontId="2" fillId="0" borderId="0" xfId="2" applyFont="1" applyFill="1" applyProtection="1"/>
    <xf numFmtId="0" fontId="2" fillId="0" borderId="0" xfId="0" quotePrefix="1" applyFont="1" applyAlignment="1" applyProtection="1">
      <alignment wrapText="1"/>
    </xf>
    <xf numFmtId="0" fontId="2" fillId="0" borderId="0" xfId="0" applyFont="1" applyFill="1" applyProtection="1"/>
    <xf numFmtId="0" fontId="2" fillId="2" borderId="11" xfId="0" applyFont="1" applyFill="1" applyBorder="1" applyAlignment="1" applyProtection="1">
      <alignment horizontal="right" vertical="center"/>
    </xf>
    <xf numFmtId="0" fontId="2" fillId="0" borderId="5" xfId="0" applyFont="1" applyFill="1" applyBorder="1" applyAlignment="1" applyProtection="1">
      <alignment horizontal="center" vertical="center"/>
    </xf>
    <xf numFmtId="37" fontId="15" fillId="0" borderId="11" xfId="0" applyNumberFormat="1" applyFont="1" applyFill="1" applyBorder="1" applyAlignment="1" applyProtection="1">
      <alignment vertical="center"/>
    </xf>
    <xf numFmtId="37" fontId="15" fillId="0" borderId="11" xfId="0" applyNumberFormat="1" applyFont="1" applyFill="1" applyBorder="1" applyAlignment="1" applyProtection="1">
      <alignment horizontal="right" vertical="center"/>
    </xf>
    <xf numFmtId="198" fontId="0" fillId="0" borderId="0" xfId="12" applyNumberFormat="1" applyFont="1" applyFill="1" applyBorder="1" applyAlignment="1" applyProtection="1">
      <alignment horizontal="right" vertical="center"/>
      <protection locked="0"/>
    </xf>
    <xf numFmtId="0" fontId="0" fillId="0" borderId="118" xfId="0" applyFont="1" applyBorder="1"/>
    <xf numFmtId="0" fontId="0" fillId="0" borderId="118" xfId="0" applyFont="1" applyBorder="1" applyAlignment="1">
      <alignment horizontal="distributed" vertical="center"/>
    </xf>
    <xf numFmtId="0" fontId="0" fillId="0" borderId="87" xfId="0" applyFont="1" applyBorder="1"/>
    <xf numFmtId="49" fontId="0" fillId="0" borderId="84" xfId="0" applyNumberFormat="1" applyFont="1" applyBorder="1" applyAlignment="1">
      <alignment horizontal="center" vertical="center" shrinkToFit="1"/>
    </xf>
    <xf numFmtId="49" fontId="0" fillId="0" borderId="85" xfId="0" applyNumberFormat="1" applyFont="1" applyBorder="1" applyAlignment="1">
      <alignment horizontal="center" vertical="center" shrinkToFit="1"/>
    </xf>
    <xf numFmtId="0" fontId="0" fillId="0" borderId="0" xfId="0" applyFont="1" applyBorder="1" applyAlignment="1">
      <alignment vertical="center"/>
    </xf>
    <xf numFmtId="38" fontId="8" fillId="0" borderId="117" xfId="1" applyFont="1" applyBorder="1" applyAlignment="1">
      <alignment vertical="center"/>
    </xf>
    <xf numFmtId="0" fontId="0" fillId="0" borderId="77" xfId="0" applyFont="1" applyBorder="1"/>
    <xf numFmtId="0" fontId="0" fillId="0" borderId="0" xfId="0" applyFont="1" applyBorder="1"/>
    <xf numFmtId="38" fontId="8" fillId="0" borderId="0" xfId="1" applyFont="1" applyBorder="1" applyAlignment="1">
      <alignment vertical="center"/>
    </xf>
    <xf numFmtId="0" fontId="0" fillId="0" borderId="0" xfId="0" applyFont="1" applyBorder="1" applyAlignment="1">
      <alignment horizontal="right" vertical="center" indent="1"/>
    </xf>
    <xf numFmtId="0" fontId="0" fillId="0" borderId="117" xfId="0" applyFont="1" applyBorder="1" applyAlignment="1">
      <alignment vertical="center"/>
    </xf>
    <xf numFmtId="3" fontId="0" fillId="0" borderId="0" xfId="0" applyNumberFormat="1" applyFont="1"/>
    <xf numFmtId="0" fontId="2" fillId="0" borderId="0" xfId="2" applyFont="1" applyFill="1" applyAlignment="1" applyProtection="1">
      <alignment vertical="center"/>
    </xf>
    <xf numFmtId="0" fontId="7" fillId="0" borderId="0" xfId="2" applyFont="1" applyFill="1" applyProtection="1"/>
    <xf numFmtId="0" fontId="2" fillId="0" borderId="18" xfId="2" applyFont="1" applyFill="1" applyBorder="1" applyAlignment="1" applyProtection="1">
      <alignment vertical="center"/>
    </xf>
    <xf numFmtId="0" fontId="2" fillId="0" borderId="25" xfId="2" applyFont="1" applyFill="1" applyBorder="1" applyAlignment="1" applyProtection="1">
      <alignment horizontal="center" vertical="center"/>
    </xf>
    <xf numFmtId="0" fontId="16" fillId="0" borderId="0" xfId="11" applyFont="1" applyAlignment="1">
      <alignment vertical="center"/>
    </xf>
    <xf numFmtId="38" fontId="15" fillId="0" borderId="0" xfId="1" applyFont="1" applyAlignment="1" applyProtection="1">
      <alignment vertical="center"/>
    </xf>
    <xf numFmtId="38" fontId="22" fillId="0" borderId="0" xfId="1" applyFont="1" applyAlignment="1" applyProtection="1">
      <alignment vertical="center"/>
    </xf>
    <xf numFmtId="38" fontId="15" fillId="0" borderId="16" xfId="1" applyFont="1" applyBorder="1" applyAlignment="1" applyProtection="1">
      <alignment horizontal="center" vertical="center"/>
    </xf>
    <xf numFmtId="38" fontId="15" fillId="0" borderId="0" xfId="1" applyFont="1" applyFill="1" applyBorder="1" applyAlignment="1" applyProtection="1">
      <alignment horizontal="center" vertical="center"/>
    </xf>
    <xf numFmtId="38" fontId="15" fillId="0" borderId="0" xfId="1" applyFont="1" applyProtection="1"/>
    <xf numFmtId="38" fontId="15" fillId="0" borderId="0" xfId="1" applyFont="1"/>
    <xf numFmtId="38" fontId="15" fillId="0" borderId="0" xfId="1" applyFont="1" applyBorder="1" applyAlignment="1" applyProtection="1">
      <alignment vertical="center"/>
    </xf>
    <xf numFmtId="38" fontId="15" fillId="0" borderId="7" xfId="1" applyFont="1" applyBorder="1" applyAlignment="1" applyProtection="1">
      <alignment horizontal="center" vertical="center"/>
    </xf>
    <xf numFmtId="38" fontId="15" fillId="0" borderId="11" xfId="1" applyFont="1" applyBorder="1" applyAlignment="1" applyProtection="1">
      <alignment horizontal="right" vertical="center"/>
    </xf>
    <xf numFmtId="38" fontId="23" fillId="0" borderId="0" xfId="1" applyFont="1" applyFill="1" applyBorder="1" applyAlignment="1" applyProtection="1">
      <alignment vertical="center"/>
    </xf>
    <xf numFmtId="38" fontId="60" fillId="0" borderId="0" xfId="1" applyFont="1" applyFill="1" applyProtection="1"/>
    <xf numFmtId="38" fontId="60" fillId="0" borderId="0" xfId="1" applyFont="1"/>
    <xf numFmtId="38" fontId="15" fillId="0" borderId="0" xfId="1" applyFont="1" applyFill="1" applyAlignment="1" applyProtection="1">
      <alignment vertical="center"/>
    </xf>
    <xf numFmtId="38" fontId="23" fillId="0" borderId="0" xfId="1" applyFont="1" applyFill="1" applyAlignment="1" applyProtection="1">
      <alignment vertical="center"/>
    </xf>
    <xf numFmtId="38" fontId="15" fillId="0" borderId="1" xfId="1" applyFont="1" applyFill="1" applyBorder="1" applyAlignment="1" applyProtection="1">
      <alignment vertical="center"/>
    </xf>
    <xf numFmtId="38" fontId="15" fillId="0" borderId="16" xfId="1" applyFont="1" applyFill="1" applyBorder="1" applyAlignment="1" applyProtection="1">
      <alignment vertical="center"/>
    </xf>
    <xf numFmtId="38" fontId="15" fillId="0" borderId="8" xfId="1" applyFont="1" applyFill="1" applyBorder="1" applyAlignment="1" applyProtection="1">
      <alignment vertical="center"/>
    </xf>
    <xf numFmtId="38" fontId="15" fillId="0" borderId="7" xfId="1" applyFont="1" applyFill="1" applyBorder="1" applyAlignment="1" applyProtection="1">
      <alignment vertical="center"/>
    </xf>
    <xf numFmtId="38" fontId="23" fillId="0" borderId="7" xfId="1" applyFont="1" applyFill="1" applyBorder="1" applyAlignment="1" applyProtection="1">
      <alignment vertical="center"/>
    </xf>
    <xf numFmtId="38" fontId="25" fillId="0" borderId="0" xfId="1" applyFont="1" applyFill="1" applyAlignment="1" applyProtection="1">
      <alignment vertical="center"/>
    </xf>
    <xf numFmtId="49" fontId="25" fillId="0" borderId="0" xfId="1" applyNumberFormat="1" applyFont="1" applyFill="1" applyAlignment="1" applyProtection="1">
      <alignment horizontal="left"/>
    </xf>
    <xf numFmtId="38" fontId="15" fillId="0" borderId="0" xfId="1" applyFont="1" applyBorder="1" applyProtection="1"/>
    <xf numFmtId="38" fontId="25" fillId="0" borderId="0" xfId="1" applyFont="1" applyFill="1" applyBorder="1" applyAlignment="1" applyProtection="1">
      <alignment horizontal="right"/>
    </xf>
    <xf numFmtId="38" fontId="60" fillId="0" borderId="0" xfId="1" applyFont="1" applyFill="1" applyAlignment="1" applyProtection="1"/>
    <xf numFmtId="38" fontId="60" fillId="0" borderId="0" xfId="1" applyFont="1" applyFill="1" applyBorder="1" applyAlignment="1" applyProtection="1"/>
    <xf numFmtId="38" fontId="15" fillId="0" borderId="0" xfId="1" applyFont="1" applyBorder="1"/>
    <xf numFmtId="38" fontId="60" fillId="0" borderId="0" xfId="1" applyFont="1" applyFill="1" applyBorder="1" applyAlignment="1"/>
    <xf numFmtId="38" fontId="60" fillId="0" borderId="0" xfId="1" applyFont="1" applyAlignment="1"/>
    <xf numFmtId="38" fontId="15" fillId="0" borderId="0" xfId="1" applyFont="1" applyFill="1" applyAlignment="1" applyProtection="1"/>
    <xf numFmtId="38" fontId="15" fillId="0" borderId="24" xfId="1" applyFont="1" applyBorder="1" applyAlignment="1" applyProtection="1">
      <alignment horizontal="center" vertical="center"/>
    </xf>
    <xf numFmtId="38" fontId="2" fillId="0" borderId="12" xfId="1" quotePrefix="1" applyFont="1" applyFill="1" applyBorder="1" applyAlignment="1" applyProtection="1">
      <alignment vertical="center"/>
    </xf>
    <xf numFmtId="3" fontId="15" fillId="0" borderId="13" xfId="1" applyNumberFormat="1" applyFont="1" applyBorder="1" applyAlignment="1" applyProtection="1">
      <alignment horizontal="right" vertical="center"/>
    </xf>
    <xf numFmtId="3" fontId="2" fillId="0" borderId="26" xfId="0" applyNumberFormat="1" applyFont="1" applyBorder="1" applyAlignment="1"/>
    <xf numFmtId="0" fontId="0" fillId="0" borderId="0" xfId="0" applyFont="1" applyBorder="1" applyAlignment="1">
      <alignment vertical="center" shrinkToFit="1"/>
    </xf>
    <xf numFmtId="38" fontId="2" fillId="0" borderId="1" xfId="1" applyFont="1" applyFill="1" applyBorder="1" applyAlignment="1" applyProtection="1">
      <alignment vertical="center"/>
    </xf>
    <xf numFmtId="38" fontId="2" fillId="0" borderId="16" xfId="1" applyFont="1" applyFill="1" applyBorder="1" applyAlignment="1" applyProtection="1">
      <alignment horizontal="center" vertical="center"/>
    </xf>
    <xf numFmtId="38" fontId="2" fillId="0" borderId="0" xfId="1" applyFont="1" applyBorder="1" applyAlignment="1" applyProtection="1">
      <alignment horizontal="center" vertical="center"/>
    </xf>
    <xf numFmtId="38" fontId="2" fillId="0" borderId="0" xfId="1" applyFont="1" applyFill="1" applyAlignment="1" applyProtection="1">
      <alignment horizontal="center" vertical="center"/>
    </xf>
    <xf numFmtId="38" fontId="2" fillId="0" borderId="11" xfId="1" applyFont="1" applyFill="1" applyBorder="1" applyAlignment="1" applyProtection="1">
      <alignment horizontal="center" vertical="center"/>
    </xf>
    <xf numFmtId="38" fontId="2" fillId="0" borderId="0" xfId="1" applyFont="1" applyAlignment="1" applyProtection="1">
      <alignment horizontal="center" vertical="center"/>
    </xf>
    <xf numFmtId="38" fontId="2" fillId="0" borderId="11" xfId="1" applyFont="1" applyBorder="1" applyAlignment="1" applyProtection="1">
      <alignment horizontal="center" vertical="center"/>
    </xf>
    <xf numFmtId="38" fontId="2" fillId="0" borderId="11" xfId="1" applyFont="1" applyBorder="1" applyAlignment="1" applyProtection="1">
      <alignment vertical="center"/>
    </xf>
    <xf numFmtId="38" fontId="2" fillId="0" borderId="8" xfId="1" applyFont="1" applyFill="1" applyBorder="1" applyAlignment="1" applyProtection="1">
      <alignment vertical="center"/>
    </xf>
    <xf numFmtId="38" fontId="2" fillId="0" borderId="7" xfId="1" applyFont="1" applyFill="1" applyBorder="1" applyAlignment="1" applyProtection="1">
      <alignment horizontal="center" vertical="center"/>
    </xf>
    <xf numFmtId="38" fontId="2" fillId="0" borderId="8" xfId="1" applyFont="1" applyBorder="1" applyAlignment="1" applyProtection="1">
      <alignment horizontal="center" vertical="center"/>
    </xf>
    <xf numFmtId="38" fontId="2" fillId="0" borderId="7" xfId="1" applyFont="1" applyBorder="1" applyAlignment="1" applyProtection="1">
      <alignment horizontal="center" vertical="center"/>
    </xf>
    <xf numFmtId="191" fontId="2" fillId="2" borderId="0" xfId="1" applyNumberFormat="1" applyFont="1" applyFill="1" applyBorder="1" applyAlignment="1" applyProtection="1">
      <alignment vertical="center"/>
    </xf>
    <xf numFmtId="191" fontId="2" fillId="2" borderId="0" xfId="1" applyNumberFormat="1" applyFont="1" applyFill="1" applyBorder="1" applyAlignment="1" applyProtection="1"/>
    <xf numFmtId="191" fontId="2" fillId="0" borderId="11" xfId="1" applyNumberFormat="1" applyFont="1" applyBorder="1" applyAlignment="1" applyProtection="1"/>
    <xf numFmtId="191" fontId="2" fillId="2" borderId="11" xfId="1" applyNumberFormat="1" applyFont="1" applyFill="1" applyBorder="1" applyAlignment="1" applyProtection="1"/>
    <xf numFmtId="191" fontId="2" fillId="0" borderId="0" xfId="1" applyNumberFormat="1" applyFont="1" applyBorder="1" applyAlignment="1" applyProtection="1"/>
    <xf numFmtId="38" fontId="2" fillId="0" borderId="0" xfId="1" quotePrefix="1" applyFont="1" applyFill="1" applyBorder="1" applyAlignment="1" applyProtection="1"/>
    <xf numFmtId="193" fontId="2" fillId="2" borderId="0" xfId="1" applyNumberFormat="1" applyFont="1" applyFill="1" applyBorder="1" applyAlignment="1" applyProtection="1">
      <alignment vertical="center"/>
    </xf>
    <xf numFmtId="38" fontId="10" fillId="0" borderId="0" xfId="1" applyFont="1" applyBorder="1" applyProtection="1"/>
    <xf numFmtId="38" fontId="11" fillId="0" borderId="0" xfId="1" applyFont="1" applyProtection="1"/>
    <xf numFmtId="0" fontId="0" fillId="0" borderId="0" xfId="0" applyFont="1" applyAlignment="1">
      <alignment horizontal="left" shrinkToFit="1"/>
    </xf>
    <xf numFmtId="0" fontId="11" fillId="0" borderId="0" xfId="0" applyFont="1" applyAlignment="1" applyProtection="1">
      <alignment horizontal="left" wrapText="1" shrinkToFit="1"/>
    </xf>
    <xf numFmtId="38" fontId="2" fillId="0" borderId="6" xfId="1" applyFont="1" applyBorder="1" applyAlignment="1" applyProtection="1">
      <alignment horizontal="center" vertical="center"/>
    </xf>
    <xf numFmtId="38" fontId="2" fillId="0" borderId="13" xfId="1" applyFont="1" applyBorder="1" applyAlignment="1" applyProtection="1">
      <alignment horizontal="right" vertical="center"/>
    </xf>
    <xf numFmtId="38" fontId="2" fillId="0" borderId="0" xfId="1" applyFont="1" applyFill="1" applyBorder="1" applyAlignment="1" applyProtection="1">
      <alignment horizontal="right" vertical="center"/>
    </xf>
    <xf numFmtId="38" fontId="2" fillId="0" borderId="13" xfId="1" applyFont="1" applyFill="1" applyBorder="1" applyAlignment="1">
      <alignment horizontal="right" vertical="center"/>
    </xf>
    <xf numFmtId="38" fontId="2" fillId="0" borderId="13" xfId="1" applyFont="1" applyBorder="1" applyAlignment="1">
      <alignment horizontal="right"/>
    </xf>
    <xf numFmtId="38" fontId="2" fillId="0" borderId="0" xfId="10" applyNumberFormat="1" applyFont="1" applyFill="1" applyBorder="1" applyAlignment="1" applyProtection="1">
      <alignment horizontal="right"/>
    </xf>
    <xf numFmtId="184" fontId="2" fillId="0" borderId="0" xfId="1" applyNumberFormat="1" applyFont="1" applyBorder="1" applyAlignment="1" applyProtection="1">
      <alignment vertical="center"/>
    </xf>
    <xf numFmtId="38" fontId="2" fillId="0" borderId="13" xfId="1" applyFont="1" applyFill="1" applyBorder="1" applyAlignment="1" applyProtection="1">
      <alignment horizontal="right"/>
    </xf>
    <xf numFmtId="38" fontId="2" fillId="0" borderId="20" xfId="1" applyFont="1" applyBorder="1" applyAlignment="1" applyProtection="1">
      <alignment horizontal="left"/>
    </xf>
    <xf numFmtId="38" fontId="2" fillId="0" borderId="0" xfId="1" applyFont="1" applyBorder="1" applyAlignment="1" applyProtection="1">
      <alignment horizontal="left"/>
    </xf>
    <xf numFmtId="38" fontId="2" fillId="0" borderId="0" xfId="1" applyFont="1" applyBorder="1" applyAlignment="1">
      <alignment horizontal="right"/>
    </xf>
    <xf numFmtId="191" fontId="2" fillId="3" borderId="11" xfId="1" applyNumberFormat="1" applyFont="1" applyFill="1" applyBorder="1" applyAlignment="1" applyProtection="1">
      <alignment vertical="center"/>
    </xf>
    <xf numFmtId="38" fontId="10" fillId="0" borderId="0" xfId="1" applyFont="1" applyAlignment="1" applyProtection="1">
      <alignment shrinkToFit="1"/>
    </xf>
    <xf numFmtId="0" fontId="2" fillId="0" borderId="122" xfId="2" applyFont="1" applyFill="1" applyBorder="1" applyAlignment="1" applyProtection="1">
      <alignment horizontal="center" vertical="center"/>
    </xf>
    <xf numFmtId="0" fontId="2" fillId="0" borderId="123" xfId="0" applyFont="1" applyFill="1" applyBorder="1" applyAlignment="1" applyProtection="1">
      <alignment horizontal="center" vertical="center"/>
    </xf>
    <xf numFmtId="0" fontId="2" fillId="0" borderId="122" xfId="0" quotePrefix="1" applyFont="1" applyFill="1" applyBorder="1" applyAlignment="1" applyProtection="1">
      <alignment horizontal="left" vertical="center"/>
    </xf>
    <xf numFmtId="38" fontId="2" fillId="0" borderId="122" xfId="1" applyFont="1" applyBorder="1" applyAlignment="1" applyProtection="1"/>
    <xf numFmtId="0" fontId="15" fillId="0" borderId="122" xfId="0" applyFont="1" applyFill="1" applyBorder="1" applyAlignment="1" applyProtection="1">
      <alignment vertical="center"/>
    </xf>
    <xf numFmtId="0" fontId="2" fillId="0" borderId="122" xfId="0" applyFont="1" applyBorder="1" applyAlignment="1" applyProtection="1">
      <alignment vertical="center"/>
    </xf>
    <xf numFmtId="0" fontId="2" fillId="0" borderId="122" xfId="0" quotePrefix="1" applyFont="1" applyFill="1" applyBorder="1" applyAlignment="1" applyProtection="1">
      <alignment horizontal="right" vertical="center" shrinkToFit="1"/>
    </xf>
    <xf numFmtId="0" fontId="15" fillId="8" borderId="0" xfId="0" applyFont="1" applyFill="1"/>
    <xf numFmtId="0" fontId="15" fillId="8" borderId="0" xfId="0" applyFont="1" applyFill="1" applyAlignment="1">
      <alignment vertical="center"/>
    </xf>
    <xf numFmtId="0" fontId="61" fillId="8" borderId="0" xfId="0" applyFont="1" applyFill="1" applyAlignment="1" applyProtection="1">
      <protection locked="0"/>
    </xf>
    <xf numFmtId="0" fontId="62" fillId="8" borderId="0" xfId="0" applyFont="1" applyFill="1" applyProtection="1">
      <protection locked="0"/>
    </xf>
    <xf numFmtId="0" fontId="16" fillId="8" borderId="0" xfId="0" applyFont="1" applyFill="1" applyProtection="1">
      <protection locked="0"/>
    </xf>
    <xf numFmtId="0" fontId="0" fillId="8" borderId="0" xfId="0" applyFill="1" applyProtection="1">
      <protection locked="0"/>
    </xf>
    <xf numFmtId="0" fontId="0" fillId="8" borderId="0" xfId="0" applyFill="1" applyBorder="1" applyProtection="1">
      <protection locked="0"/>
    </xf>
    <xf numFmtId="0" fontId="64" fillId="8" borderId="124" xfId="0" applyFont="1" applyFill="1" applyBorder="1" applyAlignment="1" applyProtection="1">
      <alignment horizontal="center"/>
      <protection locked="0"/>
    </xf>
    <xf numFmtId="180" fontId="65" fillId="8" borderId="125" xfId="0" applyNumberFormat="1" applyFont="1" applyFill="1" applyBorder="1" applyProtection="1">
      <protection locked="0"/>
    </xf>
    <xf numFmtId="0" fontId="0" fillId="8" borderId="125" xfId="0" applyFill="1" applyBorder="1" applyProtection="1">
      <protection locked="0"/>
    </xf>
    <xf numFmtId="180" fontId="65" fillId="8" borderId="34" xfId="0" applyNumberFormat="1" applyFont="1" applyFill="1" applyBorder="1" applyProtection="1">
      <protection locked="0"/>
    </xf>
    <xf numFmtId="180" fontId="0" fillId="8" borderId="125" xfId="0" applyNumberFormat="1" applyFill="1" applyBorder="1" applyAlignment="1" applyProtection="1">
      <protection locked="0"/>
    </xf>
    <xf numFmtId="180" fontId="0" fillId="8" borderId="34" xfId="0" applyNumberFormat="1" applyFill="1" applyBorder="1" applyProtection="1">
      <protection locked="0"/>
    </xf>
    <xf numFmtId="180" fontId="0" fillId="8" borderId="125" xfId="0" applyNumberFormat="1" applyFill="1" applyBorder="1" applyProtection="1">
      <protection locked="0"/>
    </xf>
    <xf numFmtId="180" fontId="0" fillId="8" borderId="35" xfId="0" applyNumberFormat="1" applyFill="1" applyBorder="1" applyProtection="1">
      <protection locked="0"/>
    </xf>
    <xf numFmtId="180" fontId="65" fillId="8" borderId="126" xfId="0" applyNumberFormat="1" applyFont="1" applyFill="1" applyBorder="1" applyProtection="1">
      <protection locked="0"/>
    </xf>
    <xf numFmtId="0" fontId="0" fillId="8" borderId="126" xfId="0" applyFill="1" applyBorder="1" applyProtection="1">
      <protection locked="0"/>
    </xf>
    <xf numFmtId="180" fontId="0" fillId="8" borderId="126" xfId="0" applyNumberFormat="1" applyFill="1" applyBorder="1" applyAlignment="1" applyProtection="1">
      <protection locked="0"/>
    </xf>
    <xf numFmtId="180" fontId="0" fillId="8" borderId="126" xfId="0" applyNumberFormat="1" applyFill="1" applyBorder="1" applyProtection="1">
      <protection locked="0"/>
    </xf>
    <xf numFmtId="0" fontId="66" fillId="8" borderId="0" xfId="0" applyFont="1" applyFill="1" applyProtection="1">
      <protection locked="0"/>
    </xf>
    <xf numFmtId="180" fontId="0" fillId="8" borderId="124" xfId="0" applyNumberFormat="1" applyFill="1" applyBorder="1" applyProtection="1">
      <protection locked="0"/>
    </xf>
    <xf numFmtId="0" fontId="0" fillId="8" borderId="124" xfId="0" applyFill="1" applyBorder="1" applyProtection="1">
      <protection locked="0"/>
    </xf>
    <xf numFmtId="180" fontId="0" fillId="8" borderId="124" xfId="0" applyNumberFormat="1" applyFill="1" applyBorder="1" applyAlignment="1" applyProtection="1">
      <protection locked="0"/>
    </xf>
    <xf numFmtId="180" fontId="65" fillId="8" borderId="127" xfId="0" applyNumberFormat="1" applyFont="1" applyFill="1" applyBorder="1" applyProtection="1">
      <protection locked="0"/>
    </xf>
    <xf numFmtId="180" fontId="67" fillId="8" borderId="128" xfId="0" applyNumberFormat="1" applyFont="1" applyFill="1" applyBorder="1" applyProtection="1">
      <protection locked="0"/>
    </xf>
    <xf numFmtId="180" fontId="0" fillId="8" borderId="127" xfId="0" applyNumberFormat="1" applyFill="1" applyBorder="1" applyProtection="1">
      <protection locked="0"/>
    </xf>
    <xf numFmtId="180" fontId="0" fillId="8" borderId="129" xfId="0" applyNumberFormat="1" applyFill="1" applyBorder="1" applyProtection="1">
      <protection locked="0"/>
    </xf>
    <xf numFmtId="180" fontId="65" fillId="8" borderId="130" xfId="0" applyNumberFormat="1" applyFont="1" applyFill="1" applyBorder="1" applyProtection="1">
      <protection locked="0"/>
    </xf>
    <xf numFmtId="180" fontId="65" fillId="8" borderId="124" xfId="0" applyNumberFormat="1" applyFont="1" applyFill="1" applyBorder="1" applyProtection="1">
      <protection locked="0"/>
    </xf>
    <xf numFmtId="180" fontId="67" fillId="8" borderId="131" xfId="0" applyNumberFormat="1" applyFont="1" applyFill="1" applyBorder="1" applyProtection="1">
      <protection locked="0"/>
    </xf>
    <xf numFmtId="180" fontId="0" fillId="8" borderId="130" xfId="0" applyNumberFormat="1" applyFill="1" applyBorder="1" applyProtection="1">
      <protection locked="0"/>
    </xf>
    <xf numFmtId="180" fontId="67" fillId="8" borderId="124" xfId="0" applyNumberFormat="1" applyFont="1" applyFill="1" applyBorder="1" applyProtection="1">
      <protection locked="0"/>
    </xf>
    <xf numFmtId="180" fontId="0" fillId="8" borderId="132" xfId="0" applyNumberFormat="1" applyFill="1" applyBorder="1" applyProtection="1">
      <protection locked="0"/>
    </xf>
    <xf numFmtId="180" fontId="65" fillId="8" borderId="133" xfId="0" applyNumberFormat="1" applyFont="1" applyFill="1" applyBorder="1" applyProtection="1">
      <protection locked="0"/>
    </xf>
    <xf numFmtId="180" fontId="67" fillId="8" borderId="134" xfId="0" applyNumberFormat="1" applyFont="1" applyFill="1" applyBorder="1" applyProtection="1">
      <protection locked="0"/>
    </xf>
    <xf numFmtId="180" fontId="67" fillId="8" borderId="126" xfId="0" applyNumberFormat="1" applyFont="1" applyFill="1" applyBorder="1" applyProtection="1">
      <protection locked="0"/>
    </xf>
    <xf numFmtId="180" fontId="0" fillId="8" borderId="135" xfId="0" applyNumberFormat="1" applyFill="1" applyBorder="1" applyProtection="1">
      <protection locked="0"/>
    </xf>
    <xf numFmtId="200" fontId="68" fillId="8" borderId="38" xfId="0" applyNumberFormat="1" applyFont="1" applyFill="1" applyBorder="1" applyProtection="1">
      <protection locked="0"/>
    </xf>
    <xf numFmtId="180" fontId="0" fillId="8" borderId="0" xfId="0" applyNumberFormat="1" applyFill="1" applyBorder="1" applyProtection="1">
      <protection locked="0"/>
    </xf>
    <xf numFmtId="180" fontId="0" fillId="8" borderId="40" xfId="0" applyNumberFormat="1" applyFill="1" applyBorder="1" applyProtection="1">
      <protection locked="0"/>
    </xf>
    <xf numFmtId="0" fontId="0" fillId="0" borderId="0" xfId="0" applyAlignment="1">
      <alignment vertical="center"/>
    </xf>
    <xf numFmtId="38" fontId="0" fillId="0" borderId="0" xfId="0" applyNumberFormat="1" applyAlignment="1">
      <alignment vertical="center"/>
    </xf>
    <xf numFmtId="186" fontId="0" fillId="9" borderId="0" xfId="0" applyNumberFormat="1" applyFill="1" applyAlignment="1">
      <alignment vertical="center"/>
    </xf>
    <xf numFmtId="187" fontId="0" fillId="9" borderId="0" xfId="0" applyNumberFormat="1" applyFill="1" applyAlignment="1">
      <alignment vertical="center"/>
    </xf>
    <xf numFmtId="186" fontId="0" fillId="0" borderId="0" xfId="0" applyNumberFormat="1" applyFill="1" applyAlignment="1">
      <alignment vertical="center"/>
    </xf>
    <xf numFmtId="193" fontId="0" fillId="9" borderId="0" xfId="0" applyNumberFormat="1" applyFill="1" applyAlignment="1">
      <alignment vertical="center"/>
    </xf>
    <xf numFmtId="0" fontId="0" fillId="0" borderId="0" xfId="0" quotePrefix="1" applyAlignment="1">
      <alignment horizontal="right" vertical="center"/>
    </xf>
    <xf numFmtId="176" fontId="71" fillId="2" borderId="0" xfId="0" applyNumberFormat="1" applyFont="1" applyFill="1" applyBorder="1" applyAlignment="1" applyProtection="1">
      <alignment vertical="center"/>
    </xf>
    <xf numFmtId="176" fontId="71" fillId="2" borderId="11" xfId="0" applyNumberFormat="1" applyFont="1" applyFill="1" applyBorder="1" applyAlignment="1" applyProtection="1">
      <alignment vertical="center"/>
    </xf>
    <xf numFmtId="176" fontId="71" fillId="0" borderId="11" xfId="0" applyNumberFormat="1" applyFont="1" applyFill="1" applyBorder="1" applyAlignment="1" applyProtection="1">
      <alignment wrapText="1"/>
    </xf>
    <xf numFmtId="176" fontId="71" fillId="2" borderId="12" xfId="0" applyNumberFormat="1" applyFont="1" applyFill="1" applyBorder="1" applyAlignment="1" applyProtection="1">
      <alignment vertical="center"/>
    </xf>
    <xf numFmtId="176" fontId="71" fillId="2" borderId="0" xfId="0" applyNumberFormat="1" applyFont="1" applyFill="1" applyBorder="1" applyProtection="1"/>
    <xf numFmtId="176" fontId="71" fillId="2" borderId="11" xfId="0" applyNumberFormat="1" applyFont="1" applyFill="1" applyBorder="1" applyProtection="1"/>
    <xf numFmtId="176" fontId="71" fillId="0" borderId="0" xfId="0" applyNumberFormat="1" applyFont="1" applyFill="1" applyBorder="1" applyAlignment="1" applyProtection="1">
      <alignment wrapText="1"/>
    </xf>
    <xf numFmtId="176" fontId="71" fillId="0" borderId="13" xfId="0" applyNumberFormat="1" applyFont="1" applyFill="1" applyBorder="1" applyAlignment="1" applyProtection="1">
      <alignment wrapText="1"/>
    </xf>
    <xf numFmtId="176" fontId="71" fillId="2" borderId="13" xfId="0" applyNumberFormat="1" applyFont="1" applyFill="1" applyBorder="1" applyAlignment="1" applyProtection="1">
      <alignment horizontal="right" wrapText="1"/>
    </xf>
    <xf numFmtId="176" fontId="73" fillId="2" borderId="11" xfId="0" applyNumberFormat="1" applyFont="1" applyFill="1" applyBorder="1" applyAlignment="1" applyProtection="1">
      <alignment vertical="center"/>
    </xf>
    <xf numFmtId="176" fontId="73" fillId="0" borderId="11" xfId="0" applyNumberFormat="1" applyFont="1" applyFill="1" applyBorder="1" applyAlignment="1" applyProtection="1">
      <alignment wrapText="1"/>
    </xf>
    <xf numFmtId="176" fontId="73" fillId="0" borderId="11" xfId="0" applyNumberFormat="1" applyFont="1" applyFill="1" applyBorder="1" applyAlignment="1" applyProtection="1">
      <alignment horizontal="right" wrapText="1"/>
    </xf>
    <xf numFmtId="184" fontId="73" fillId="2" borderId="109" xfId="1" applyNumberFormat="1" applyFont="1" applyFill="1" applyBorder="1" applyAlignment="1" applyProtection="1">
      <alignment horizontal="right" vertical="center"/>
    </xf>
    <xf numFmtId="176" fontId="71" fillId="2" borderId="13" xfId="0" applyNumberFormat="1" applyFont="1" applyFill="1" applyBorder="1" applyProtection="1"/>
    <xf numFmtId="176" fontId="71" fillId="2" borderId="21" xfId="0" applyNumberFormat="1" applyFont="1" applyFill="1" applyBorder="1" applyProtection="1"/>
    <xf numFmtId="176" fontId="71" fillId="2" borderId="13" xfId="0" applyNumberFormat="1" applyFont="1" applyFill="1" applyBorder="1" applyAlignment="1" applyProtection="1">
      <alignment horizontal="right"/>
    </xf>
    <xf numFmtId="176" fontId="71" fillId="0" borderId="12" xfId="0" applyNumberFormat="1" applyFont="1" applyFill="1" applyBorder="1" applyAlignment="1" applyProtection="1">
      <alignment vertical="center"/>
    </xf>
    <xf numFmtId="176" fontId="71" fillId="0" borderId="11" xfId="0" applyNumberFormat="1" applyFont="1" applyFill="1" applyBorder="1" applyAlignment="1" applyProtection="1">
      <alignment vertical="center"/>
    </xf>
    <xf numFmtId="176" fontId="71" fillId="0" borderId="11" xfId="0" applyNumberFormat="1" applyFont="1" applyFill="1" applyBorder="1" applyAlignment="1" applyProtection="1"/>
    <xf numFmtId="176" fontId="71" fillId="0" borderId="13" xfId="0" applyNumberFormat="1" applyFont="1" applyFill="1" applyBorder="1" applyAlignment="1" applyProtection="1"/>
    <xf numFmtId="176" fontId="71" fillId="2" borderId="12" xfId="0" applyNumberFormat="1" applyFont="1" applyFill="1" applyBorder="1" applyProtection="1"/>
    <xf numFmtId="176" fontId="71" fillId="0" borderId="12" xfId="0" applyNumberFormat="1" applyFont="1" applyFill="1" applyBorder="1" applyAlignment="1" applyProtection="1">
      <alignment horizontal="right"/>
    </xf>
    <xf numFmtId="176" fontId="71" fillId="0" borderId="12" xfId="0" applyNumberFormat="1" applyFont="1" applyFill="1" applyBorder="1" applyAlignment="1" applyProtection="1"/>
    <xf numFmtId="191" fontId="71" fillId="2" borderId="13" xfId="1" applyNumberFormat="1" applyFont="1" applyFill="1" applyBorder="1" applyAlignment="1" applyProtection="1">
      <alignment horizontal="right" vertical="center"/>
    </xf>
    <xf numFmtId="176" fontId="73" fillId="0" borderId="12" xfId="0" applyNumberFormat="1" applyFont="1" applyFill="1" applyBorder="1" applyAlignment="1" applyProtection="1">
      <alignment vertical="center"/>
    </xf>
    <xf numFmtId="176" fontId="73" fillId="0" borderId="13" xfId="0" applyNumberFormat="1" applyFont="1" applyFill="1" applyBorder="1" applyAlignment="1" applyProtection="1">
      <alignment vertical="center"/>
    </xf>
    <xf numFmtId="176" fontId="73" fillId="0" borderId="13" xfId="0" applyNumberFormat="1" applyFont="1" applyFill="1" applyBorder="1" applyAlignment="1" applyProtection="1"/>
    <xf numFmtId="176" fontId="73" fillId="0" borderId="13" xfId="0" applyNumberFormat="1" applyFont="1" applyFill="1" applyBorder="1" applyAlignment="1" applyProtection="1">
      <alignment horizontal="right"/>
    </xf>
    <xf numFmtId="176" fontId="73" fillId="2" borderId="11" xfId="0" applyNumberFormat="1" applyFont="1" applyFill="1" applyBorder="1" applyAlignment="1" applyProtection="1"/>
    <xf numFmtId="191" fontId="71" fillId="2" borderId="11" xfId="1" applyNumberFormat="1" applyFont="1" applyFill="1" applyBorder="1" applyAlignment="1" applyProtection="1">
      <alignment vertical="center"/>
    </xf>
    <xf numFmtId="191" fontId="71" fillId="2" borderId="11" xfId="1" applyNumberFormat="1" applyFont="1" applyFill="1" applyBorder="1" applyAlignment="1" applyProtection="1">
      <alignment horizontal="right"/>
    </xf>
    <xf numFmtId="191" fontId="71" fillId="2" borderId="11" xfId="1" applyNumberFormat="1" applyFont="1" applyFill="1" applyBorder="1" applyAlignment="1" applyProtection="1"/>
    <xf numFmtId="193" fontId="71" fillId="2" borderId="114" xfId="1" applyNumberFormat="1" applyFont="1" applyFill="1" applyBorder="1" applyAlignment="1" applyProtection="1">
      <alignment vertical="center"/>
    </xf>
    <xf numFmtId="193" fontId="71" fillId="2" borderId="110" xfId="1" applyNumberFormat="1" applyFont="1" applyFill="1" applyBorder="1" applyAlignment="1" applyProtection="1">
      <alignment vertical="center"/>
    </xf>
    <xf numFmtId="191" fontId="71" fillId="2" borderId="0" xfId="1" applyNumberFormat="1" applyFont="1" applyFill="1" applyBorder="1" applyAlignment="1" applyProtection="1"/>
    <xf numFmtId="191" fontId="73" fillId="2" borderId="11" xfId="1" applyNumberFormat="1" applyFont="1" applyFill="1" applyBorder="1" applyAlignment="1" applyProtection="1">
      <alignment vertical="center"/>
    </xf>
    <xf numFmtId="191" fontId="73" fillId="2" borderId="0" xfId="1" applyNumberFormat="1" applyFont="1" applyFill="1" applyAlignment="1" applyProtection="1">
      <alignment vertical="center"/>
    </xf>
    <xf numFmtId="191" fontId="73" fillId="2" borderId="11" xfId="1" applyNumberFormat="1" applyFont="1" applyFill="1" applyBorder="1" applyAlignment="1" applyProtection="1"/>
    <xf numFmtId="193" fontId="73" fillId="2" borderId="109" xfId="1" applyNumberFormat="1" applyFont="1" applyFill="1" applyBorder="1" applyAlignment="1" applyProtection="1">
      <alignment vertical="center"/>
    </xf>
    <xf numFmtId="193" fontId="73" fillId="2" borderId="114" xfId="1" applyNumberFormat="1" applyFont="1" applyFill="1" applyBorder="1" applyAlignment="1" applyProtection="1">
      <alignment vertical="center"/>
    </xf>
    <xf numFmtId="191" fontId="73" fillId="2" borderId="11" xfId="1" applyNumberFormat="1" applyFont="1" applyFill="1" applyBorder="1" applyAlignment="1" applyProtection="1">
      <alignment horizontal="right"/>
    </xf>
    <xf numFmtId="191" fontId="73" fillId="2" borderId="21" xfId="1" applyNumberFormat="1" applyFont="1" applyFill="1" applyBorder="1" applyAlignment="1" applyProtection="1">
      <alignment horizontal="right"/>
    </xf>
    <xf numFmtId="38" fontId="71" fillId="0" borderId="11" xfId="1" applyFont="1" applyBorder="1" applyAlignment="1" applyProtection="1">
      <alignment horizontal="right"/>
    </xf>
    <xf numFmtId="38" fontId="71" fillId="0" borderId="114" xfId="1" applyFont="1" applyBorder="1" applyAlignment="1">
      <alignment horizontal="right" vertical="center"/>
    </xf>
    <xf numFmtId="0" fontId="0" fillId="0" borderId="55" xfId="0" applyBorder="1"/>
    <xf numFmtId="180" fontId="0" fillId="0" borderId="55" xfId="0" applyNumberFormat="1" applyBorder="1"/>
    <xf numFmtId="180" fontId="0" fillId="0" borderId="0" xfId="0" applyNumberFormat="1"/>
    <xf numFmtId="3" fontId="2" fillId="0" borderId="11" xfId="1" applyNumberFormat="1" applyFont="1" applyBorder="1" applyAlignment="1" applyProtection="1"/>
    <xf numFmtId="3" fontId="2" fillId="0" borderId="11" xfId="1" applyNumberFormat="1" applyFont="1" applyBorder="1" applyAlignment="1" applyProtection="1">
      <alignment horizontal="right"/>
    </xf>
    <xf numFmtId="38" fontId="2" fillId="0" borderId="13" xfId="1" applyFont="1" applyBorder="1"/>
    <xf numFmtId="0" fontId="46" fillId="0" borderId="0" xfId="0" applyFont="1" applyBorder="1" applyAlignment="1">
      <alignment horizontal="right"/>
    </xf>
    <xf numFmtId="38" fontId="46" fillId="0" borderId="0" xfId="1" applyFont="1" applyBorder="1"/>
    <xf numFmtId="0" fontId="36" fillId="0" borderId="0" xfId="0" applyFont="1" applyBorder="1" applyAlignment="1">
      <alignment horizontal="right"/>
    </xf>
    <xf numFmtId="0" fontId="2" fillId="0" borderId="0" xfId="0" applyFont="1" applyBorder="1" applyAlignment="1">
      <alignment horizontal="right"/>
    </xf>
    <xf numFmtId="176" fontId="74" fillId="2" borderId="11" xfId="0" applyNumberFormat="1" applyFont="1" applyFill="1" applyBorder="1" applyAlignment="1" applyProtection="1">
      <alignment horizontal="right" vertical="center"/>
    </xf>
    <xf numFmtId="191" fontId="74" fillId="2" borderId="11" xfId="1" applyNumberFormat="1" applyFont="1" applyFill="1" applyBorder="1" applyAlignment="1" applyProtection="1">
      <alignment vertical="center"/>
    </xf>
    <xf numFmtId="186" fontId="2" fillId="0" borderId="0" xfId="0" applyNumberFormat="1" applyFont="1"/>
    <xf numFmtId="0" fontId="2" fillId="0" borderId="139" xfId="0" applyFont="1" applyBorder="1"/>
    <xf numFmtId="186" fontId="12" fillId="0" borderId="0" xfId="0" applyNumberFormat="1" applyFont="1" applyBorder="1" applyAlignment="1">
      <alignment horizontal="left"/>
    </xf>
    <xf numFmtId="0" fontId="2" fillId="0" borderId="140" xfId="0" applyFont="1" applyBorder="1" applyAlignment="1" applyProtection="1"/>
    <xf numFmtId="176" fontId="2" fillId="0" borderId="11" xfId="0" applyNumberFormat="1" applyFont="1" applyBorder="1" applyAlignment="1" applyProtection="1">
      <alignment horizontal="right"/>
    </xf>
    <xf numFmtId="0" fontId="2" fillId="0" borderId="54" xfId="0" applyFont="1" applyBorder="1"/>
    <xf numFmtId="0" fontId="2" fillId="0" borderId="138" xfId="0" applyFont="1" applyBorder="1"/>
    <xf numFmtId="0" fontId="2" fillId="0" borderId="140" xfId="0" applyFont="1" applyBorder="1"/>
    <xf numFmtId="0" fontId="2" fillId="0" borderId="22" xfId="0" applyFont="1" applyBorder="1" applyAlignment="1">
      <alignment horizontal="right"/>
    </xf>
    <xf numFmtId="0" fontId="2" fillId="0" borderId="53" xfId="0" applyFont="1" applyBorder="1" applyAlignment="1">
      <alignment horizontal="right"/>
    </xf>
    <xf numFmtId="0" fontId="2" fillId="0" borderId="115" xfId="0" applyFont="1" applyBorder="1"/>
    <xf numFmtId="37" fontId="2" fillId="0" borderId="115" xfId="0" applyNumberFormat="1" applyFont="1" applyBorder="1"/>
    <xf numFmtId="0" fontId="2" fillId="0" borderId="46" xfId="0" applyFont="1" applyBorder="1"/>
    <xf numFmtId="0" fontId="2" fillId="0" borderId="7" xfId="0" applyFont="1" applyBorder="1" applyAlignment="1" applyProtection="1">
      <alignment horizontal="center" vertical="center"/>
    </xf>
    <xf numFmtId="0" fontId="2" fillId="0" borderId="3" xfId="0" applyFont="1" applyBorder="1" applyAlignment="1" applyProtection="1">
      <alignment horizontal="center" vertical="center"/>
    </xf>
    <xf numFmtId="37" fontId="2" fillId="0" borderId="13" xfId="0" applyNumberFormat="1" applyFont="1" applyBorder="1" applyAlignment="1" applyProtection="1">
      <alignment horizontal="right"/>
    </xf>
    <xf numFmtId="0" fontId="2" fillId="0" borderId="67" xfId="0" applyFont="1" applyBorder="1"/>
    <xf numFmtId="0" fontId="2" fillId="0" borderId="0" xfId="0" applyFont="1" applyBorder="1" applyAlignment="1">
      <alignment horizontal="center" vertical="center"/>
    </xf>
    <xf numFmtId="202" fontId="2" fillId="0" borderId="0" xfId="0" applyNumberFormat="1" applyFont="1" applyBorder="1"/>
    <xf numFmtId="0" fontId="2" fillId="0" borderId="67" xfId="0" applyFont="1" applyBorder="1" applyAlignment="1">
      <alignment horizontal="right"/>
    </xf>
    <xf numFmtId="0" fontId="2" fillId="0" borderId="0" xfId="0" quotePrefix="1" applyFont="1" applyBorder="1"/>
    <xf numFmtId="203" fontId="2" fillId="0" borderId="0" xfId="0" applyNumberFormat="1" applyFont="1" applyBorder="1" applyAlignment="1">
      <alignment horizontal="left" vertical="top"/>
    </xf>
    <xf numFmtId="204" fontId="2" fillId="0" borderId="0" xfId="0" applyNumberFormat="1" applyFont="1" applyBorder="1" applyAlignment="1">
      <alignment horizontal="left" vertical="top"/>
    </xf>
    <xf numFmtId="0" fontId="2" fillId="0" borderId="53" xfId="0" applyFont="1" applyBorder="1"/>
    <xf numFmtId="0" fontId="2" fillId="0" borderId="7" xfId="0" applyFont="1" applyBorder="1" applyAlignment="1" applyProtection="1">
      <alignment horizontal="center" vertical="center"/>
    </xf>
    <xf numFmtId="0" fontId="2" fillId="0" borderId="115" xfId="0" applyFont="1" applyBorder="1" applyAlignment="1">
      <alignment vertical="center"/>
    </xf>
    <xf numFmtId="38" fontId="15" fillId="0" borderId="115" xfId="1" applyFont="1" applyBorder="1" applyAlignment="1">
      <alignment vertical="center" shrinkToFit="1"/>
    </xf>
    <xf numFmtId="38" fontId="2" fillId="0" borderId="115" xfId="1" applyFont="1" applyBorder="1" applyAlignment="1">
      <alignment vertical="center" shrinkToFit="1"/>
    </xf>
    <xf numFmtId="0" fontId="2" fillId="0" borderId="139" xfId="0" applyFont="1" applyBorder="1" applyAlignment="1">
      <alignment vertical="center"/>
    </xf>
    <xf numFmtId="0" fontId="2" fillId="0" borderId="54" xfId="0" applyFont="1" applyBorder="1" applyAlignment="1">
      <alignment vertical="center"/>
    </xf>
    <xf numFmtId="0" fontId="2" fillId="0" borderId="138" xfId="0" applyFont="1" applyBorder="1" applyAlignment="1">
      <alignment vertical="center"/>
    </xf>
    <xf numFmtId="38" fontId="2" fillId="0" borderId="140" xfId="0" applyNumberFormat="1" applyFont="1" applyBorder="1" applyAlignment="1">
      <alignment vertical="center" shrinkToFit="1"/>
    </xf>
    <xf numFmtId="0" fontId="2" fillId="0" borderId="0" xfId="0" applyFont="1" applyBorder="1" applyAlignment="1">
      <alignment horizontal="right" vertical="center"/>
    </xf>
    <xf numFmtId="0" fontId="2" fillId="0" borderId="140" xfId="0" applyFont="1" applyBorder="1" applyAlignment="1">
      <alignment vertical="center"/>
    </xf>
    <xf numFmtId="0" fontId="2" fillId="0" borderId="67" xfId="0" applyFont="1" applyBorder="1" applyAlignment="1">
      <alignment horizontal="right" vertical="center"/>
    </xf>
    <xf numFmtId="38" fontId="2" fillId="0" borderId="0" xfId="1" applyFont="1" applyBorder="1" applyAlignment="1">
      <alignment vertical="center" shrinkToFit="1"/>
    </xf>
    <xf numFmtId="38" fontId="12" fillId="0" borderId="0" xfId="0" applyNumberFormat="1" applyFont="1" applyBorder="1" applyAlignment="1">
      <alignment vertical="center"/>
    </xf>
    <xf numFmtId="0" fontId="2" fillId="0" borderId="0" xfId="0" applyFont="1" applyBorder="1" applyAlignment="1">
      <alignment horizontal="right" vertical="center" shrinkToFit="1"/>
    </xf>
    <xf numFmtId="0" fontId="2" fillId="0" borderId="53" xfId="0" applyFont="1" applyBorder="1" applyAlignment="1">
      <alignment vertical="center"/>
    </xf>
    <xf numFmtId="0" fontId="2" fillId="0" borderId="46" xfId="0" applyFont="1" applyBorder="1" applyAlignment="1">
      <alignment vertical="center"/>
    </xf>
    <xf numFmtId="202" fontId="2" fillId="0" borderId="0" xfId="0" applyNumberFormat="1" applyFont="1" applyBorder="1" applyAlignment="1">
      <alignment vertical="center"/>
    </xf>
    <xf numFmtId="204" fontId="2" fillId="0" borderId="0" xfId="0" applyNumberFormat="1" applyFont="1" applyBorder="1" applyAlignment="1">
      <alignment vertical="center"/>
    </xf>
    <xf numFmtId="37" fontId="2" fillId="0" borderId="115" xfId="0" applyNumberFormat="1" applyFont="1" applyBorder="1" applyAlignment="1">
      <alignment vertical="center"/>
    </xf>
    <xf numFmtId="49" fontId="2" fillId="0" borderId="0" xfId="0" applyNumberFormat="1" applyFont="1" applyBorder="1" applyAlignment="1">
      <alignment horizontal="right" vertical="center"/>
    </xf>
    <xf numFmtId="203" fontId="2" fillId="0" borderId="0" xfId="0" applyNumberFormat="1" applyFont="1" applyBorder="1" applyAlignment="1">
      <alignment horizontal="right" vertical="center"/>
    </xf>
    <xf numFmtId="204" fontId="2" fillId="0" borderId="0" xfId="0" applyNumberFormat="1" applyFont="1" applyBorder="1" applyAlignment="1">
      <alignment horizontal="right" vertical="center"/>
    </xf>
    <xf numFmtId="38" fontId="2" fillId="0" borderId="0" xfId="1" applyFont="1" applyBorder="1" applyAlignment="1"/>
    <xf numFmtId="0" fontId="2" fillId="0" borderId="8" xfId="0" applyFont="1" applyBorder="1" applyAlignment="1" applyProtection="1">
      <alignment horizontal="center" vertical="center"/>
    </xf>
    <xf numFmtId="0" fontId="2" fillId="0" borderId="116" xfId="0" applyFont="1" applyBorder="1"/>
    <xf numFmtId="0" fontId="2" fillId="0" borderId="142" xfId="0" applyFont="1" applyBorder="1"/>
    <xf numFmtId="0" fontId="2" fillId="0" borderId="143" xfId="0" applyFont="1" applyBorder="1"/>
    <xf numFmtId="0" fontId="2" fillId="0" borderId="144" xfId="0" applyFont="1" applyBorder="1" applyAlignment="1" applyProtection="1">
      <alignment vertical="center"/>
    </xf>
    <xf numFmtId="0" fontId="2" fillId="0" borderId="67" xfId="0" applyFont="1" applyBorder="1" applyAlignment="1" applyProtection="1">
      <alignment horizontal="center" vertical="center"/>
    </xf>
    <xf numFmtId="0" fontId="2" fillId="0" borderId="107" xfId="0" applyFont="1" applyBorder="1" applyAlignment="1" applyProtection="1">
      <alignment vertical="center"/>
    </xf>
    <xf numFmtId="0" fontId="2" fillId="0" borderId="149" xfId="0" applyFont="1" applyBorder="1" applyAlignment="1" applyProtection="1">
      <alignment horizontal="center" vertical="center"/>
    </xf>
    <xf numFmtId="37" fontId="2" fillId="0" borderId="140" xfId="0" applyNumberFormat="1" applyFont="1" applyBorder="1"/>
    <xf numFmtId="0" fontId="2" fillId="0" borderId="140" xfId="0" applyFont="1" applyBorder="1" applyAlignment="1">
      <alignment horizontal="right"/>
    </xf>
    <xf numFmtId="0" fontId="2" fillId="0" borderId="116" xfId="0" applyFont="1" applyBorder="1" applyProtection="1"/>
    <xf numFmtId="0" fontId="2" fillId="0" borderId="53" xfId="0" applyFont="1" applyBorder="1" applyProtection="1"/>
    <xf numFmtId="0" fontId="2" fillId="0" borderId="115" xfId="0" applyFont="1" applyBorder="1" applyProtection="1"/>
    <xf numFmtId="0" fontId="2" fillId="0" borderId="46" xfId="0" applyFont="1" applyBorder="1" applyProtection="1"/>
    <xf numFmtId="37" fontId="2" fillId="0" borderId="115" xfId="0" applyNumberFormat="1" applyFont="1" applyBorder="1" applyAlignment="1" applyProtection="1"/>
    <xf numFmtId="0" fontId="15" fillId="0" borderId="144" xfId="0" applyFont="1" applyBorder="1" applyAlignment="1" applyProtection="1">
      <alignment vertical="center"/>
    </xf>
    <xf numFmtId="0" fontId="15" fillId="0" borderId="22" xfId="0" applyFont="1" applyBorder="1" applyAlignment="1" applyProtection="1">
      <alignment horizontal="center" vertical="center"/>
    </xf>
    <xf numFmtId="0" fontId="15" fillId="0" borderId="107" xfId="0" applyFont="1" applyBorder="1" applyAlignment="1" applyProtection="1">
      <alignment vertical="center"/>
    </xf>
    <xf numFmtId="0" fontId="15" fillId="0" borderId="149" xfId="0" applyFont="1" applyBorder="1" applyAlignment="1" applyProtection="1">
      <alignment horizontal="center" vertical="center"/>
    </xf>
    <xf numFmtId="37" fontId="2" fillId="0" borderId="46" xfId="0" applyNumberFormat="1" applyFont="1" applyBorder="1" applyAlignment="1" applyProtection="1"/>
    <xf numFmtId="0" fontId="2" fillId="0" borderId="22" xfId="0" applyFont="1" applyBorder="1" applyAlignment="1">
      <alignment vertical="center"/>
    </xf>
    <xf numFmtId="0" fontId="2" fillId="0" borderId="43" xfId="0" applyFont="1" applyFill="1" applyBorder="1" applyAlignment="1" applyProtection="1">
      <alignment horizontal="center" vertical="center"/>
    </xf>
    <xf numFmtId="0" fontId="2" fillId="0" borderId="22" xfId="0" applyFont="1" applyBorder="1" applyAlignment="1" applyProtection="1"/>
    <xf numFmtId="37" fontId="2" fillId="0" borderId="140" xfId="0" applyNumberFormat="1" applyFont="1" applyBorder="1" applyAlignment="1" applyProtection="1"/>
    <xf numFmtId="0" fontId="2" fillId="0" borderId="22" xfId="0" applyFont="1" applyBorder="1" applyAlignment="1" applyProtection="1">
      <alignment horizontal="right"/>
    </xf>
    <xf numFmtId="37" fontId="2" fillId="0" borderId="140" xfId="0" applyNumberFormat="1" applyFont="1" applyBorder="1" applyAlignment="1" applyProtection="1">
      <alignment horizontal="right"/>
    </xf>
    <xf numFmtId="37" fontId="2" fillId="0" borderId="7" xfId="0" applyNumberFormat="1" applyFont="1" applyBorder="1" applyAlignment="1" applyProtection="1"/>
    <xf numFmtId="37" fontId="2" fillId="0" borderId="25" xfId="0" applyNumberFormat="1" applyFont="1" applyBorder="1" applyAlignment="1" applyProtection="1"/>
    <xf numFmtId="37" fontId="2" fillId="0" borderId="102" xfId="0" applyNumberFormat="1" applyFont="1" applyBorder="1" applyAlignment="1" applyProtection="1"/>
    <xf numFmtId="0" fontId="2" fillId="0" borderId="53" xfId="0" applyFont="1" applyBorder="1" applyAlignment="1" applyProtection="1"/>
    <xf numFmtId="37" fontId="2" fillId="0" borderId="51" xfId="0" applyNumberFormat="1" applyFont="1" applyBorder="1" applyAlignment="1" applyProtection="1">
      <alignment horizontal="right"/>
    </xf>
    <xf numFmtId="37" fontId="2" fillId="0" borderId="52" xfId="0" applyNumberFormat="1" applyFont="1" applyBorder="1" applyAlignment="1" applyProtection="1">
      <alignment horizontal="right"/>
    </xf>
    <xf numFmtId="37" fontId="2" fillId="0" borderId="29" xfId="0" applyNumberFormat="1" applyFont="1" applyBorder="1"/>
    <xf numFmtId="37" fontId="2" fillId="0" borderId="94" xfId="0" applyNumberFormat="1" applyFont="1" applyBorder="1"/>
    <xf numFmtId="186" fontId="12" fillId="0" borderId="140" xfId="0" applyNumberFormat="1" applyFont="1" applyBorder="1"/>
    <xf numFmtId="186" fontId="2" fillId="0" borderId="142" xfId="0" applyNumberFormat="1" applyFont="1" applyBorder="1" applyAlignment="1">
      <alignment horizontal="left"/>
    </xf>
    <xf numFmtId="0" fontId="2" fillId="0" borderId="0" xfId="0" applyFont="1" applyBorder="1" applyAlignment="1"/>
    <xf numFmtId="56" fontId="2" fillId="0" borderId="0" xfId="0" quotePrefix="1" applyNumberFormat="1" applyFont="1" applyBorder="1" applyAlignment="1">
      <alignment horizontal="right"/>
    </xf>
    <xf numFmtId="0" fontId="2" fillId="0" borderId="31" xfId="0" applyFont="1" applyBorder="1"/>
    <xf numFmtId="37" fontId="2" fillId="0" borderId="31" xfId="0" applyNumberFormat="1" applyFont="1" applyBorder="1"/>
    <xf numFmtId="56" fontId="2" fillId="0" borderId="0" xfId="0" applyNumberFormat="1" applyFont="1" applyAlignment="1"/>
    <xf numFmtId="37" fontId="2" fillId="0" borderId="46" xfId="0" applyNumberFormat="1" applyFont="1" applyBorder="1"/>
    <xf numFmtId="0" fontId="2" fillId="0" borderId="0" xfId="0" applyFont="1" applyBorder="1" applyAlignment="1" applyProtection="1">
      <alignment horizontal="right"/>
    </xf>
    <xf numFmtId="0" fontId="2" fillId="0" borderId="0" xfId="0" applyFont="1" applyBorder="1" applyAlignment="1" applyProtection="1"/>
    <xf numFmtId="37" fontId="2" fillId="0" borderId="0" xfId="0" applyNumberFormat="1" applyFont="1" applyFill="1" applyBorder="1" applyAlignment="1" applyProtection="1">
      <alignment shrinkToFit="1"/>
    </xf>
    <xf numFmtId="0" fontId="2" fillId="0" borderId="48" xfId="0" applyFont="1" applyBorder="1" applyAlignment="1">
      <alignment vertical="center"/>
    </xf>
    <xf numFmtId="37" fontId="2" fillId="0" borderId="154" xfId="0" applyNumberFormat="1" applyFont="1" applyFill="1" applyBorder="1" applyAlignment="1" applyProtection="1">
      <alignment shrinkToFit="1"/>
    </xf>
    <xf numFmtId="0" fontId="2" fillId="0" borderId="137" xfId="0" applyFont="1" applyBorder="1"/>
    <xf numFmtId="37" fontId="2" fillId="0" borderId="137" xfId="0" applyNumberFormat="1" applyFont="1" applyBorder="1" applyAlignment="1" applyProtection="1"/>
    <xf numFmtId="56" fontId="2" fillId="0" borderId="0" xfId="0" applyNumberFormat="1" applyFont="1" applyBorder="1" applyAlignment="1">
      <alignment vertical="center"/>
    </xf>
    <xf numFmtId="0" fontId="2" fillId="0" borderId="136" xfId="0" applyFont="1" applyBorder="1" applyAlignment="1">
      <alignment vertical="center"/>
    </xf>
    <xf numFmtId="0" fontId="2" fillId="0" borderId="136" xfId="0" applyFont="1" applyBorder="1"/>
    <xf numFmtId="37" fontId="2" fillId="0" borderId="136" xfId="0" applyNumberFormat="1" applyFont="1" applyFill="1" applyBorder="1" applyAlignment="1" applyProtection="1">
      <alignment vertical="center"/>
    </xf>
    <xf numFmtId="0" fontId="2" fillId="0" borderId="23" xfId="0" applyFont="1" applyBorder="1" applyAlignment="1">
      <alignment vertical="center"/>
    </xf>
    <xf numFmtId="0" fontId="2" fillId="0" borderId="29" xfId="0" applyFont="1" applyBorder="1" applyAlignment="1">
      <alignment vertical="center"/>
    </xf>
    <xf numFmtId="56" fontId="2" fillId="0" borderId="29" xfId="0" applyNumberFormat="1" applyFont="1" applyBorder="1" applyAlignment="1">
      <alignment vertical="center"/>
    </xf>
    <xf numFmtId="0" fontId="2" fillId="0" borderId="155" xfId="0" applyFont="1" applyBorder="1" applyAlignment="1" applyProtection="1">
      <alignment horizontal="center" vertical="center"/>
    </xf>
    <xf numFmtId="0" fontId="2" fillId="0" borderId="156" xfId="0" applyFont="1" applyBorder="1"/>
    <xf numFmtId="37" fontId="2" fillId="0" borderId="0" xfId="0" applyNumberFormat="1" applyFont="1" applyBorder="1" applyAlignment="1">
      <alignment horizontal="right"/>
    </xf>
    <xf numFmtId="38" fontId="2" fillId="0" borderId="0" xfId="0" applyNumberFormat="1" applyFont="1" applyBorder="1"/>
    <xf numFmtId="38" fontId="2" fillId="0" borderId="0" xfId="0" applyNumberFormat="1" applyFont="1" applyBorder="1" applyAlignment="1">
      <alignment horizontal="right"/>
    </xf>
    <xf numFmtId="38" fontId="15" fillId="0" borderId="0" xfId="0" applyNumberFormat="1" applyFont="1" applyBorder="1"/>
    <xf numFmtId="3" fontId="2" fillId="0" borderId="0" xfId="0" applyNumberFormat="1" applyFont="1" applyBorder="1"/>
    <xf numFmtId="176" fontId="2" fillId="2" borderId="0" xfId="0" applyNumberFormat="1" applyFont="1" applyFill="1" applyProtection="1"/>
    <xf numFmtId="176" fontId="2" fillId="2" borderId="11" xfId="0" applyNumberFormat="1" applyFont="1" applyFill="1" applyBorder="1" applyProtection="1"/>
    <xf numFmtId="3" fontId="55" fillId="0" borderId="66" xfId="1" applyNumberFormat="1" applyFont="1" applyBorder="1" applyAlignment="1">
      <alignment vertical="center"/>
    </xf>
    <xf numFmtId="0" fontId="75" fillId="0" borderId="0" xfId="0" applyFont="1" applyBorder="1"/>
    <xf numFmtId="0" fontId="76" fillId="0" borderId="0" xfId="0" applyFont="1" applyBorder="1" applyProtection="1"/>
    <xf numFmtId="0" fontId="76" fillId="0" borderId="0" xfId="0" applyFont="1" applyProtection="1"/>
    <xf numFmtId="37" fontId="79" fillId="0" borderId="0" xfId="0" applyNumberFormat="1" applyFont="1" applyBorder="1"/>
    <xf numFmtId="0" fontId="2" fillId="0" borderId="162" xfId="0" applyFont="1" applyBorder="1"/>
    <xf numFmtId="37" fontId="2" fillId="0" borderId="0" xfId="0" applyNumberFormat="1" applyFont="1" applyBorder="1" applyAlignment="1" applyProtection="1">
      <alignment horizontal="center" vertical="center"/>
    </xf>
    <xf numFmtId="0" fontId="2" fillId="0" borderId="46" xfId="0" applyFont="1" applyBorder="1" applyAlignment="1">
      <alignment horizontal="right"/>
    </xf>
    <xf numFmtId="0" fontId="2" fillId="0" borderId="154" xfId="0" applyFont="1" applyFill="1" applyBorder="1" applyAlignment="1" applyProtection="1">
      <alignment vertical="center"/>
    </xf>
    <xf numFmtId="0" fontId="2" fillId="0" borderId="154" xfId="0" applyFont="1" applyBorder="1"/>
    <xf numFmtId="0" fontId="63" fillId="0" borderId="0" xfId="13"/>
    <xf numFmtId="0" fontId="63" fillId="0" borderId="56" xfId="13" applyBorder="1"/>
    <xf numFmtId="0" fontId="63" fillId="0" borderId="0" xfId="13" applyBorder="1"/>
    <xf numFmtId="0" fontId="28" fillId="0" borderId="0" xfId="13" applyFont="1" applyFill="1" applyBorder="1"/>
    <xf numFmtId="0" fontId="63" fillId="0" borderId="0" xfId="13" applyFill="1" applyBorder="1"/>
    <xf numFmtId="0" fontId="28" fillId="0" borderId="0" xfId="13" applyFont="1" applyAlignment="1"/>
    <xf numFmtId="0" fontId="28" fillId="0" borderId="0" xfId="13" applyFont="1"/>
    <xf numFmtId="37" fontId="2" fillId="0" borderId="162" xfId="0" applyNumberFormat="1" applyFont="1" applyBorder="1" applyAlignment="1">
      <alignment vertical="center"/>
    </xf>
    <xf numFmtId="37" fontId="2" fillId="0" borderId="13" xfId="0" applyNumberFormat="1" applyFont="1" applyFill="1" applyBorder="1" applyAlignment="1" applyProtection="1">
      <alignment horizontal="right" vertical="center"/>
    </xf>
    <xf numFmtId="0" fontId="2" fillId="0" borderId="26" xfId="0" applyFont="1" applyBorder="1" applyAlignment="1">
      <alignment horizontal="right" vertical="center"/>
    </xf>
    <xf numFmtId="206" fontId="2" fillId="0" borderId="66" xfId="0" applyNumberFormat="1" applyFont="1" applyBorder="1" applyAlignment="1" applyProtection="1">
      <alignment horizontal="right" vertical="center"/>
    </xf>
    <xf numFmtId="38" fontId="29" fillId="0" borderId="66" xfId="1" applyFont="1" applyFill="1" applyBorder="1" applyAlignment="1">
      <alignment horizontal="center" vertical="center"/>
    </xf>
    <xf numFmtId="38" fontId="11" fillId="0" borderId="0" xfId="1" applyFont="1" applyAlignment="1" applyProtection="1">
      <alignment horizontal="left" vertical="center"/>
    </xf>
    <xf numFmtId="191" fontId="2" fillId="0" borderId="11" xfId="1" applyNumberFormat="1" applyFont="1" applyFill="1" applyBorder="1" applyAlignment="1" applyProtection="1">
      <alignment horizontal="right"/>
    </xf>
    <xf numFmtId="193" fontId="77" fillId="0" borderId="114" xfId="1" applyNumberFormat="1" applyFont="1" applyFill="1" applyBorder="1" applyAlignment="1" applyProtection="1">
      <alignment horizontal="right" vertical="center"/>
    </xf>
    <xf numFmtId="3" fontId="15" fillId="0" borderId="13" xfId="1" applyNumberFormat="1" applyFont="1" applyFill="1" applyBorder="1" applyAlignment="1" applyProtection="1">
      <alignment horizontal="right" vertical="center"/>
    </xf>
    <xf numFmtId="38" fontId="2" fillId="0" borderId="168" xfId="1" applyFont="1" applyFill="1" applyBorder="1" applyAlignment="1" applyProtection="1">
      <alignment horizontal="center" vertical="center"/>
    </xf>
    <xf numFmtId="38" fontId="2" fillId="0" borderId="169" xfId="1" applyFont="1" applyFill="1" applyBorder="1" applyAlignment="1" applyProtection="1">
      <alignment horizontal="center" vertical="center"/>
    </xf>
    <xf numFmtId="38" fontId="2" fillId="0" borderId="170" xfId="1" applyFont="1" applyFill="1" applyBorder="1" applyAlignment="1" applyProtection="1">
      <alignment horizontal="right" vertical="center"/>
    </xf>
    <xf numFmtId="0" fontId="76" fillId="0" borderId="0" xfId="0" applyFont="1" applyAlignment="1" applyProtection="1">
      <alignment horizontal="left" vertical="top"/>
    </xf>
    <xf numFmtId="38" fontId="2" fillId="0" borderId="0" xfId="1" applyFont="1" applyBorder="1" applyAlignment="1" applyProtection="1">
      <alignment horizontal="right"/>
    </xf>
    <xf numFmtId="38" fontId="2" fillId="0" borderId="9" xfId="1" applyFont="1" applyBorder="1" applyAlignment="1" applyProtection="1">
      <alignment horizontal="right"/>
    </xf>
    <xf numFmtId="38" fontId="2" fillId="0" borderId="9" xfId="10" applyNumberFormat="1" applyFont="1" applyFill="1" applyBorder="1" applyAlignment="1" applyProtection="1">
      <alignment horizontal="right"/>
    </xf>
    <xf numFmtId="38" fontId="2" fillId="0" borderId="9" xfId="1" applyFont="1" applyFill="1" applyBorder="1" applyAlignment="1" applyProtection="1">
      <alignment horizontal="right"/>
    </xf>
    <xf numFmtId="38" fontId="2" fillId="0" borderId="9" xfId="1" applyFont="1" applyBorder="1" applyAlignment="1">
      <alignment horizontal="right"/>
    </xf>
    <xf numFmtId="38" fontId="2" fillId="0" borderId="29" xfId="1" applyFont="1" applyBorder="1"/>
    <xf numFmtId="38" fontId="2" fillId="0" borderId="29" xfId="1" applyFont="1" applyBorder="1" applyAlignment="1">
      <alignment horizontal="right"/>
    </xf>
    <xf numFmtId="38" fontId="76" fillId="0" borderId="0" xfId="1" applyFont="1" applyAlignment="1" applyProtection="1">
      <alignment vertical="center"/>
    </xf>
    <xf numFmtId="38" fontId="76" fillId="0" borderId="0" xfId="1" applyFont="1" applyBorder="1" applyAlignment="1" applyProtection="1">
      <alignment vertical="center"/>
    </xf>
    <xf numFmtId="38" fontId="2" fillId="0" borderId="0" xfId="1" quotePrefix="1" applyFont="1" applyBorder="1" applyAlignment="1" applyProtection="1">
      <alignment vertical="center"/>
    </xf>
    <xf numFmtId="38" fontId="2" fillId="0" borderId="29" xfId="1" applyFont="1" applyBorder="1" applyAlignment="1" applyProtection="1">
      <alignment horizontal="right"/>
    </xf>
    <xf numFmtId="38" fontId="2" fillId="0" borderId="29" xfId="1" applyFont="1" applyBorder="1" applyAlignment="1" applyProtection="1">
      <alignment vertical="center"/>
    </xf>
    <xf numFmtId="38" fontId="76" fillId="0" borderId="0" xfId="1" applyFont="1"/>
    <xf numFmtId="0" fontId="76" fillId="0" borderId="0" xfId="0" applyFont="1" applyAlignment="1" applyProtection="1">
      <alignment vertical="center"/>
    </xf>
    <xf numFmtId="0" fontId="76" fillId="0" borderId="0" xfId="0" applyFont="1" applyAlignment="1">
      <alignment vertical="center"/>
    </xf>
    <xf numFmtId="3" fontId="2" fillId="0" borderId="0" xfId="0" applyNumberFormat="1" applyFont="1" applyAlignment="1">
      <alignment vertical="center"/>
    </xf>
    <xf numFmtId="0" fontId="2" fillId="0" borderId="0" xfId="0" applyFont="1" applyAlignment="1">
      <alignment horizontal="right" vertical="center"/>
    </xf>
    <xf numFmtId="206" fontId="2" fillId="0" borderId="11" xfId="0" applyNumberFormat="1" applyFont="1" applyBorder="1" applyAlignment="1" applyProtection="1">
      <alignment vertical="center"/>
    </xf>
    <xf numFmtId="206" fontId="2" fillId="0" borderId="14" xfId="0" applyNumberFormat="1" applyFont="1" applyBorder="1" applyAlignment="1" applyProtection="1">
      <alignment horizontal="right" vertical="center"/>
    </xf>
    <xf numFmtId="0" fontId="2" fillId="0" borderId="7" xfId="0" applyFont="1" applyBorder="1" applyAlignment="1" applyProtection="1">
      <alignment horizontal="center" vertical="center"/>
    </xf>
    <xf numFmtId="0" fontId="2" fillId="0" borderId="11" xfId="0" applyFont="1" applyFill="1" applyBorder="1" applyAlignment="1" applyProtection="1">
      <alignment horizontal="center" vertical="center"/>
    </xf>
    <xf numFmtId="0" fontId="2" fillId="4" borderId="5" xfId="2" applyFont="1" applyBorder="1" applyAlignment="1" applyProtection="1">
      <alignment horizontal="center" vertical="center"/>
    </xf>
    <xf numFmtId="0" fontId="2" fillId="4" borderId="0" xfId="2" applyFont="1" applyBorder="1" applyAlignment="1" applyProtection="1">
      <alignment horizontal="center" vertical="center"/>
    </xf>
    <xf numFmtId="0" fontId="2" fillId="0" borderId="16" xfId="0" applyFont="1" applyFill="1" applyBorder="1" applyAlignment="1" applyProtection="1">
      <alignment horizontal="center" vertical="center"/>
    </xf>
    <xf numFmtId="0" fontId="2" fillId="0" borderId="7" xfId="0" applyFont="1" applyFill="1" applyBorder="1" applyAlignment="1" applyProtection="1">
      <alignment horizontal="center" vertical="center"/>
    </xf>
    <xf numFmtId="0" fontId="2" fillId="0" borderId="7" xfId="0" applyFont="1" applyBorder="1" applyAlignment="1" applyProtection="1">
      <alignment horizontal="center" vertical="center"/>
    </xf>
    <xf numFmtId="0" fontId="2" fillId="0" borderId="0" xfId="0" applyFont="1" applyAlignment="1" applyProtection="1">
      <alignment horizontal="right"/>
    </xf>
    <xf numFmtId="0" fontId="2" fillId="0" borderId="7" xfId="0" applyFont="1" applyFill="1" applyBorder="1" applyAlignment="1" applyProtection="1">
      <alignment horizontal="center" vertical="center"/>
    </xf>
    <xf numFmtId="0" fontId="10" fillId="4" borderId="103" xfId="2" applyFont="1" applyBorder="1" applyAlignment="1" applyProtection="1">
      <alignment horizontal="center" vertical="center"/>
    </xf>
    <xf numFmtId="0" fontId="2" fillId="4" borderId="9" xfId="2" applyFont="1" applyBorder="1" applyAlignment="1" applyProtection="1">
      <alignment horizontal="right"/>
    </xf>
    <xf numFmtId="38" fontId="11" fillId="4" borderId="104" xfId="1" applyFont="1" applyFill="1" applyBorder="1" applyAlignment="1" applyProtection="1">
      <alignment horizontal="center" vertical="center"/>
    </xf>
    <xf numFmtId="38" fontId="11" fillId="4" borderId="47" xfId="1" applyFont="1" applyFill="1" applyBorder="1" applyAlignment="1" applyProtection="1">
      <alignment horizontal="center" vertical="center"/>
    </xf>
    <xf numFmtId="0" fontId="76" fillId="0" borderId="0" xfId="0" applyFont="1" applyFill="1" applyAlignment="1" applyProtection="1">
      <alignment vertical="center"/>
    </xf>
    <xf numFmtId="0" fontId="2" fillId="0" borderId="108" xfId="0" applyFont="1" applyFill="1" applyBorder="1" applyAlignment="1" applyProtection="1">
      <alignment horizontal="center" vertical="center"/>
    </xf>
    <xf numFmtId="0" fontId="2" fillId="0" borderId="55" xfId="0" applyFont="1" applyFill="1" applyBorder="1" applyAlignment="1">
      <alignment vertical="center"/>
    </xf>
    <xf numFmtId="0" fontId="76" fillId="0" borderId="0" xfId="0" applyFont="1"/>
    <xf numFmtId="37" fontId="2" fillId="0" borderId="0" xfId="2" applyNumberFormat="1" applyFont="1" applyFill="1" applyProtection="1"/>
    <xf numFmtId="0" fontId="2" fillId="0" borderId="115" xfId="0" applyFont="1" applyBorder="1" applyAlignment="1" applyProtection="1">
      <alignment horizontal="right"/>
    </xf>
    <xf numFmtId="0" fontId="2" fillId="0" borderId="0" xfId="0" applyFont="1" applyBorder="1" applyAlignment="1" applyProtection="1">
      <alignment wrapText="1"/>
    </xf>
    <xf numFmtId="0" fontId="76" fillId="0" borderId="0" xfId="0" applyFont="1" applyAlignment="1">
      <alignment horizontal="right"/>
    </xf>
    <xf numFmtId="178" fontId="2" fillId="0" borderId="51" xfId="0" applyNumberFormat="1" applyFont="1" applyBorder="1" applyAlignment="1" applyProtection="1"/>
    <xf numFmtId="178" fontId="2" fillId="0" borderId="51" xfId="0" applyNumberFormat="1" applyFont="1" applyFill="1" applyBorder="1" applyAlignment="1" applyProtection="1">
      <alignment horizontal="right"/>
    </xf>
    <xf numFmtId="178" fontId="2" fillId="0" borderId="0" xfId="0" applyNumberFormat="1" applyFont="1" applyFill="1" applyBorder="1" applyAlignment="1" applyProtection="1">
      <alignment horizontal="right"/>
    </xf>
    <xf numFmtId="179" fontId="2" fillId="0" borderId="0" xfId="0" applyNumberFormat="1" applyFont="1" applyBorder="1" applyAlignment="1" applyProtection="1">
      <alignment horizontal="right"/>
    </xf>
    <xf numFmtId="178" fontId="2" fillId="0" borderId="0" xfId="0" applyNumberFormat="1" applyFont="1" applyBorder="1" applyAlignment="1" applyProtection="1"/>
    <xf numFmtId="37" fontId="2" fillId="0" borderId="54" xfId="0" applyNumberFormat="1" applyFont="1" applyBorder="1" applyAlignment="1" applyProtection="1">
      <alignment horizontal="right"/>
    </xf>
    <xf numFmtId="38" fontId="2" fillId="0" borderId="54" xfId="1" applyFont="1" applyBorder="1" applyAlignment="1" applyProtection="1">
      <alignment horizontal="right"/>
    </xf>
    <xf numFmtId="179" fontId="2" fillId="0" borderId="138" xfId="0" applyNumberFormat="1" applyFont="1" applyBorder="1" applyAlignment="1" applyProtection="1">
      <alignment horizontal="right"/>
    </xf>
    <xf numFmtId="3" fontId="2" fillId="0" borderId="0" xfId="0" applyNumberFormat="1" applyFont="1" applyProtection="1"/>
    <xf numFmtId="0" fontId="2" fillId="0" borderId="142" xfId="0" applyFont="1" applyBorder="1" applyAlignment="1">
      <alignment horizontal="right"/>
    </xf>
    <xf numFmtId="38" fontId="2" fillId="0" borderId="142" xfId="0" applyNumberFormat="1" applyFont="1" applyBorder="1"/>
    <xf numFmtId="3" fontId="2" fillId="0" borderId="142" xfId="0" applyNumberFormat="1" applyFont="1" applyBorder="1" applyProtection="1"/>
    <xf numFmtId="0" fontId="76" fillId="0" borderId="12" xfId="0" applyFont="1" applyFill="1" applyBorder="1" applyAlignment="1" applyProtection="1">
      <alignment vertical="center"/>
    </xf>
    <xf numFmtId="3" fontId="2" fillId="0" borderId="0" xfId="0" applyNumberFormat="1" applyFont="1"/>
    <xf numFmtId="0" fontId="2" fillId="0" borderId="142" xfId="0" applyFont="1" applyBorder="1" applyAlignment="1" applyProtection="1">
      <alignment horizontal="right"/>
    </xf>
    <xf numFmtId="3" fontId="2" fillId="0" borderId="142" xfId="0" applyNumberFormat="1" applyFont="1" applyBorder="1"/>
    <xf numFmtId="37" fontId="2" fillId="0" borderId="0" xfId="0" applyNumberFormat="1" applyFont="1" applyAlignment="1">
      <alignment horizontal="right"/>
    </xf>
    <xf numFmtId="202" fontId="2" fillId="0" borderId="142" xfId="0" applyNumberFormat="1" applyFont="1" applyBorder="1"/>
    <xf numFmtId="0" fontId="2" fillId="0" borderId="0" xfId="0" applyFont="1" applyFill="1" applyBorder="1" applyAlignment="1" applyProtection="1"/>
    <xf numFmtId="37" fontId="2" fillId="0" borderId="170" xfId="0" applyNumberFormat="1" applyFont="1" applyFill="1" applyBorder="1" applyAlignment="1" applyProtection="1"/>
    <xf numFmtId="37" fontId="2" fillId="0" borderId="170" xfId="0" applyNumberFormat="1" applyFont="1" applyFill="1" applyBorder="1" applyAlignment="1" applyProtection="1">
      <alignment horizontal="right"/>
    </xf>
    <xf numFmtId="0" fontId="2" fillId="0" borderId="0" xfId="0" quotePrefix="1" applyFont="1" applyFill="1" applyBorder="1" applyAlignment="1" applyProtection="1"/>
    <xf numFmtId="37" fontId="2" fillId="0" borderId="0" xfId="0" applyNumberFormat="1" applyFont="1" applyAlignment="1" applyProtection="1">
      <alignment horizontal="right"/>
    </xf>
    <xf numFmtId="38" fontId="9" fillId="0" borderId="159" xfId="1" applyFont="1" applyBorder="1" applyAlignment="1">
      <alignment horizontal="center" shrinkToFit="1"/>
    </xf>
    <xf numFmtId="0" fontId="2" fillId="0" borderId="159" xfId="0" applyFont="1" applyBorder="1"/>
    <xf numFmtId="37" fontId="76" fillId="0" borderId="0" xfId="0" applyNumberFormat="1" applyFont="1" applyBorder="1" applyAlignment="1" applyProtection="1">
      <alignment horizontal="right"/>
    </xf>
    <xf numFmtId="37" fontId="2" fillId="0" borderId="0" xfId="0" applyNumberFormat="1" applyFont="1" applyBorder="1" applyAlignment="1" applyProtection="1">
      <alignment vertical="center"/>
    </xf>
    <xf numFmtId="37" fontId="2" fillId="0" borderId="142" xfId="0" applyNumberFormat="1" applyFont="1" applyBorder="1" applyAlignment="1" applyProtection="1">
      <alignment vertical="center"/>
    </xf>
    <xf numFmtId="3" fontId="2" fillId="0" borderId="0" xfId="1" applyNumberFormat="1" applyFont="1"/>
    <xf numFmtId="0" fontId="83" fillId="0" borderId="0" xfId="0" quotePrefix="1" applyFont="1" applyFill="1" applyBorder="1" applyAlignment="1" applyProtection="1">
      <alignment shrinkToFit="1"/>
    </xf>
    <xf numFmtId="37" fontId="82" fillId="0" borderId="170" xfId="0" applyNumberFormat="1" applyFont="1" applyFill="1" applyBorder="1" applyAlignment="1" applyProtection="1">
      <alignment horizontal="right" shrinkToFit="1"/>
    </xf>
    <xf numFmtId="37" fontId="2" fillId="0" borderId="170" xfId="0" applyNumberFormat="1" applyFont="1" applyFill="1" applyBorder="1" applyAlignment="1" applyProtection="1">
      <alignment horizontal="right" shrinkToFit="1"/>
    </xf>
    <xf numFmtId="37" fontId="2" fillId="0" borderId="142" xfId="0" applyNumberFormat="1" applyFont="1" applyBorder="1"/>
    <xf numFmtId="0" fontId="2" fillId="0" borderId="171" xfId="0" applyFont="1" applyBorder="1"/>
    <xf numFmtId="38" fontId="35" fillId="0" borderId="159" xfId="1" applyFont="1" applyBorder="1" applyAlignment="1">
      <alignment horizontal="center" shrinkToFit="1"/>
    </xf>
    <xf numFmtId="0" fontId="83" fillId="0" borderId="0" xfId="0" applyFont="1" applyFill="1" applyBorder="1" applyAlignment="1" applyProtection="1"/>
    <xf numFmtId="37" fontId="82" fillId="0" borderId="170" xfId="0" applyNumberFormat="1" applyFont="1" applyFill="1" applyBorder="1" applyAlignment="1" applyProtection="1"/>
    <xf numFmtId="176" fontId="2" fillId="0" borderId="170" xfId="0" applyNumberFormat="1" applyFont="1" applyFill="1" applyBorder="1" applyAlignment="1" applyProtection="1">
      <alignment horizontal="center"/>
    </xf>
    <xf numFmtId="0" fontId="83" fillId="0" borderId="0" xfId="0" quotePrefix="1" applyFont="1" applyFill="1" applyBorder="1" applyAlignment="1" applyProtection="1">
      <alignment horizontal="right"/>
    </xf>
    <xf numFmtId="37" fontId="2" fillId="0" borderId="142" xfId="0" applyNumberFormat="1" applyFont="1" applyBorder="1" applyAlignment="1">
      <alignment horizontal="right"/>
    </xf>
    <xf numFmtId="0" fontId="83" fillId="0" borderId="172" xfId="2" quotePrefix="1" applyFont="1" applyFill="1" applyBorder="1" applyAlignment="1" applyProtection="1"/>
    <xf numFmtId="38" fontId="2" fillId="0" borderId="170" xfId="1" applyFont="1" applyFill="1" applyBorder="1" applyAlignment="1" applyProtection="1"/>
    <xf numFmtId="38" fontId="2" fillId="0" borderId="170" xfId="1" applyFont="1" applyFill="1" applyBorder="1" applyAlignment="1" applyProtection="1">
      <alignment horizontal="right"/>
    </xf>
    <xf numFmtId="0" fontId="2" fillId="0" borderId="29" xfId="0" applyFont="1" applyBorder="1"/>
    <xf numFmtId="37" fontId="2" fillId="0" borderId="29" xfId="0" applyNumberFormat="1" applyFont="1" applyBorder="1" applyAlignment="1">
      <alignment horizontal="right"/>
    </xf>
    <xf numFmtId="0" fontId="2" fillId="4" borderId="0" xfId="2" applyFont="1" applyBorder="1" applyAlignment="1" applyProtection="1">
      <alignment vertical="center"/>
    </xf>
    <xf numFmtId="0" fontId="76" fillId="4" borderId="0" xfId="2" applyFont="1" applyBorder="1" applyAlignment="1" applyProtection="1">
      <alignment horizontal="center" vertical="center"/>
    </xf>
    <xf numFmtId="0" fontId="83" fillId="0" borderId="0" xfId="0" quotePrefix="1" applyFont="1" applyFill="1" applyBorder="1" applyAlignment="1" applyProtection="1"/>
    <xf numFmtId="0" fontId="76" fillId="0" borderId="0" xfId="0" applyFont="1" applyBorder="1"/>
    <xf numFmtId="37" fontId="2" fillId="0" borderId="142" xfId="0" applyNumberFormat="1" applyFont="1" applyBorder="1" applyProtection="1"/>
    <xf numFmtId="56" fontId="76" fillId="0" borderId="0" xfId="0" quotePrefix="1" applyNumberFormat="1" applyFont="1" applyAlignment="1" applyProtection="1">
      <alignment horizontal="right" vertical="center"/>
    </xf>
    <xf numFmtId="0" fontId="84" fillId="0" borderId="0" xfId="0" applyFont="1"/>
    <xf numFmtId="0" fontId="2" fillId="0" borderId="164" xfId="0" quotePrefix="1" applyFont="1" applyBorder="1" applyAlignment="1" applyProtection="1"/>
    <xf numFmtId="0" fontId="2" fillId="0" borderId="142" xfId="0" applyFont="1" applyFill="1" applyBorder="1" applyAlignment="1" applyProtection="1"/>
    <xf numFmtId="37" fontId="0" fillId="0" borderId="142" xfId="0" applyNumberFormat="1" applyFont="1" applyBorder="1"/>
    <xf numFmtId="37" fontId="76" fillId="0" borderId="0" xfId="0" applyNumberFormat="1" applyFont="1" applyFill="1" applyBorder="1" applyAlignment="1" applyProtection="1">
      <alignment horizontal="left" vertical="center"/>
    </xf>
    <xf numFmtId="56" fontId="76" fillId="0" borderId="0" xfId="0" applyNumberFormat="1" applyFont="1" applyProtection="1"/>
    <xf numFmtId="38" fontId="85" fillId="0" borderId="164" xfId="1" applyFont="1" applyBorder="1" applyAlignment="1">
      <alignment horizontal="center" shrinkToFit="1"/>
    </xf>
    <xf numFmtId="37" fontId="83" fillId="0" borderId="170" xfId="0" applyNumberFormat="1" applyFont="1" applyFill="1" applyBorder="1" applyAlignment="1" applyProtection="1"/>
    <xf numFmtId="0" fontId="2" fillId="0" borderId="58" xfId="0" applyFont="1" applyFill="1" applyBorder="1" applyAlignment="1" applyProtection="1">
      <alignment horizontal="center" vertical="center"/>
    </xf>
    <xf numFmtId="38" fontId="85" fillId="0" borderId="160" xfId="1" applyFont="1" applyBorder="1" applyAlignment="1">
      <alignment horizontal="center" shrinkToFit="1"/>
    </xf>
    <xf numFmtId="2" fontId="2" fillId="0" borderId="170" xfId="0" applyNumberFormat="1" applyFont="1" applyFill="1" applyBorder="1" applyAlignment="1" applyProtection="1"/>
    <xf numFmtId="2" fontId="2" fillId="0" borderId="170" xfId="0" applyNumberFormat="1" applyFont="1" applyFill="1" applyBorder="1" applyAlignment="1" applyProtection="1">
      <alignment horizontal="right"/>
    </xf>
    <xf numFmtId="184" fontId="11" fillId="0" borderId="170" xfId="1" applyNumberFormat="1" applyFont="1" applyFill="1" applyBorder="1" applyAlignment="1" applyProtection="1">
      <alignment horizontal="right" vertical="center"/>
    </xf>
    <xf numFmtId="0" fontId="83" fillId="0" borderId="164" xfId="0" quotePrefix="1" applyFont="1" applyFill="1" applyBorder="1" applyAlignment="1" applyProtection="1"/>
    <xf numFmtId="38" fontId="2" fillId="0" borderId="173" xfId="1" applyFont="1" applyFill="1" applyBorder="1" applyAlignment="1" applyProtection="1"/>
    <xf numFmtId="3" fontId="11" fillId="0" borderId="170" xfId="1" applyNumberFormat="1" applyFont="1" applyFill="1" applyBorder="1" applyAlignment="1" applyProtection="1">
      <alignment horizontal="right" vertical="center"/>
    </xf>
    <xf numFmtId="38" fontId="2" fillId="0" borderId="172" xfId="1" applyFont="1" applyFill="1" applyBorder="1" applyAlignment="1" applyProtection="1"/>
    <xf numFmtId="176" fontId="2" fillId="0" borderId="170" xfId="0" applyNumberFormat="1" applyFont="1" applyFill="1" applyBorder="1" applyAlignment="1" applyProtection="1"/>
    <xf numFmtId="183" fontId="86" fillId="0" borderId="0" xfId="5" applyNumberFormat="1" applyFont="1" applyFill="1" applyAlignment="1" applyProtection="1">
      <alignment horizontal="right"/>
    </xf>
    <xf numFmtId="4" fontId="2" fillId="0" borderId="142" xfId="0" applyNumberFormat="1" applyFont="1" applyBorder="1"/>
    <xf numFmtId="184" fontId="2" fillId="0" borderId="142" xfId="0" applyNumberFormat="1" applyFont="1" applyBorder="1"/>
    <xf numFmtId="38" fontId="87" fillId="0" borderId="0" xfId="5" applyNumberFormat="1" applyFont="1" applyFill="1" applyAlignment="1" applyProtection="1"/>
    <xf numFmtId="38" fontId="9" fillId="0" borderId="159" xfId="1" applyFont="1" applyBorder="1" applyAlignment="1">
      <alignment horizontal="center" vertical="center" shrinkToFit="1"/>
    </xf>
    <xf numFmtId="37" fontId="2" fillId="0" borderId="159" xfId="0" applyNumberFormat="1" applyFont="1" applyBorder="1" applyAlignment="1" applyProtection="1">
      <alignment vertical="center"/>
    </xf>
    <xf numFmtId="0" fontId="15" fillId="0" borderId="142" xfId="0" applyFont="1" applyBorder="1" applyAlignment="1" applyProtection="1">
      <alignment horizontal="right" vertical="center"/>
    </xf>
    <xf numFmtId="0" fontId="2" fillId="0" borderId="142" xfId="0" applyFont="1" applyBorder="1" applyAlignment="1">
      <alignment horizontal="right" vertical="center"/>
    </xf>
    <xf numFmtId="37" fontId="2" fillId="0" borderId="142" xfId="0" applyNumberFormat="1" applyFont="1" applyBorder="1" applyAlignment="1">
      <alignment vertical="center"/>
    </xf>
    <xf numFmtId="0" fontId="72" fillId="0" borderId="9" xfId="0" applyFont="1" applyFill="1" applyBorder="1" applyAlignment="1" applyProtection="1">
      <alignment vertical="center"/>
    </xf>
    <xf numFmtId="0" fontId="80" fillId="0" borderId="9" xfId="0" applyFont="1" applyFill="1" applyBorder="1" applyAlignment="1" applyProtection="1">
      <alignment vertical="center"/>
    </xf>
    <xf numFmtId="38" fontId="82" fillId="0" borderId="170" xfId="1" applyFont="1" applyFill="1" applyBorder="1" applyAlignment="1" applyProtection="1"/>
    <xf numFmtId="0" fontId="2" fillId="0" borderId="54" xfId="0" applyFont="1" applyBorder="1" applyAlignment="1" applyProtection="1">
      <alignment horizontal="right"/>
    </xf>
    <xf numFmtId="38" fontId="2" fillId="0" borderId="54" xfId="1" applyFont="1" applyFill="1" applyBorder="1" applyAlignment="1" applyProtection="1"/>
    <xf numFmtId="38" fontId="85" fillId="0" borderId="0" xfId="1" applyFont="1" applyBorder="1" applyAlignment="1">
      <alignment shrinkToFit="1"/>
    </xf>
    <xf numFmtId="189" fontId="2" fillId="0" borderId="170" xfId="0" applyNumberFormat="1" applyFont="1" applyFill="1" applyBorder="1" applyAlignment="1" applyProtection="1"/>
    <xf numFmtId="176" fontId="2" fillId="0" borderId="0" xfId="0" applyNumberFormat="1" applyFont="1" applyProtection="1"/>
    <xf numFmtId="176" fontId="2" fillId="0" borderId="54" xfId="0" applyNumberFormat="1" applyFont="1" applyBorder="1" applyProtection="1"/>
    <xf numFmtId="38" fontId="35" fillId="0" borderId="143" xfId="1" applyFont="1" applyBorder="1" applyAlignment="1">
      <alignment horizontal="center" shrinkToFit="1"/>
    </xf>
    <xf numFmtId="0" fontId="2" fillId="0" borderId="45" xfId="0" applyFont="1" applyFill="1" applyBorder="1" applyAlignment="1" applyProtection="1">
      <alignment horizontal="right" vertical="center"/>
    </xf>
    <xf numFmtId="0" fontId="88" fillId="4" borderId="54" xfId="2" applyFont="1" applyBorder="1" applyAlignment="1" applyProtection="1">
      <alignment horizontal="right"/>
    </xf>
    <xf numFmtId="37" fontId="0" fillId="0" borderId="54" xfId="0" applyNumberFormat="1" applyFont="1" applyBorder="1"/>
    <xf numFmtId="37" fontId="14" fillId="10" borderId="170" xfId="2" applyNumberFormat="1" applyFont="1" applyFill="1" applyBorder="1" applyAlignment="1" applyProtection="1"/>
    <xf numFmtId="37" fontId="14" fillId="10" borderId="170" xfId="2" applyNumberFormat="1" applyFont="1" applyFill="1" applyBorder="1" applyAlignment="1" applyProtection="1">
      <alignment horizontal="right"/>
    </xf>
    <xf numFmtId="0" fontId="76" fillId="4" borderId="9" xfId="2" applyFont="1" applyBorder="1" applyAlignment="1" applyProtection="1">
      <alignment horizontal="right"/>
    </xf>
    <xf numFmtId="0" fontId="89" fillId="10" borderId="172" xfId="2" quotePrefix="1" applyFont="1" applyFill="1" applyBorder="1" applyAlignment="1" applyProtection="1">
      <alignment horizontal="center"/>
    </xf>
    <xf numFmtId="37" fontId="11" fillId="10" borderId="170" xfId="2" applyNumberFormat="1" applyFont="1" applyFill="1" applyBorder="1" applyAlignment="1" applyProtection="1"/>
    <xf numFmtId="0" fontId="89" fillId="10" borderId="0" xfId="2" quotePrefix="1" applyFont="1" applyFill="1" applyBorder="1" applyAlignment="1" applyProtection="1">
      <alignment horizontal="center"/>
    </xf>
    <xf numFmtId="0" fontId="91" fillId="10" borderId="172" xfId="2" quotePrefix="1" applyFont="1" applyFill="1" applyBorder="1" applyAlignment="1" applyProtection="1">
      <alignment horizontal="right"/>
    </xf>
    <xf numFmtId="0" fontId="89" fillId="10" borderId="54" xfId="2" applyFont="1" applyFill="1" applyBorder="1" applyAlignment="1" applyProtection="1">
      <alignment horizontal="center"/>
    </xf>
    <xf numFmtId="38" fontId="81" fillId="0" borderId="0" xfId="1" applyFont="1"/>
    <xf numFmtId="190" fontId="9" fillId="0" borderId="0" xfId="1" applyNumberFormat="1" applyFont="1" applyBorder="1"/>
    <xf numFmtId="38" fontId="11" fillId="4" borderId="0" xfId="1" applyFont="1" applyFill="1" applyBorder="1" applyAlignment="1" applyProtection="1">
      <alignment horizontal="center" vertical="center"/>
    </xf>
    <xf numFmtId="38" fontId="8" fillId="0" borderId="0" xfId="1" applyFont="1" applyBorder="1" applyAlignment="1">
      <alignment horizontal="center" shrinkToFit="1"/>
    </xf>
    <xf numFmtId="38" fontId="9" fillId="0" borderId="0" xfId="1" applyFont="1" applyBorder="1"/>
    <xf numFmtId="38" fontId="11" fillId="0" borderId="0" xfId="1" applyFont="1" applyFill="1" applyBorder="1" applyAlignment="1" applyProtection="1"/>
    <xf numFmtId="38" fontId="76" fillId="4" borderId="73" xfId="1" applyFont="1" applyFill="1" applyBorder="1" applyAlignment="1" applyProtection="1">
      <alignment vertical="center"/>
    </xf>
    <xf numFmtId="38" fontId="89" fillId="0" borderId="172" xfId="1" quotePrefix="1" applyFont="1" applyFill="1" applyBorder="1" applyAlignment="1" applyProtection="1">
      <alignment horizontal="right"/>
    </xf>
    <xf numFmtId="38" fontId="90" fillId="0" borderId="170" xfId="1" applyFont="1" applyFill="1" applyBorder="1" applyAlignment="1" applyProtection="1"/>
    <xf numFmtId="38" fontId="11" fillId="0" borderId="170" xfId="1" applyFont="1" applyFill="1" applyBorder="1" applyAlignment="1" applyProtection="1"/>
    <xf numFmtId="38" fontId="9" fillId="0" borderId="54" xfId="1" applyFont="1" applyBorder="1" applyAlignment="1">
      <alignment horizontal="right"/>
    </xf>
    <xf numFmtId="38" fontId="9" fillId="0" borderId="54" xfId="1" applyFont="1" applyBorder="1"/>
    <xf numFmtId="38" fontId="2" fillId="0" borderId="0" xfId="1" applyFont="1" applyAlignment="1">
      <alignment horizontal="right"/>
    </xf>
    <xf numFmtId="3" fontId="2" fillId="0" borderId="29" xfId="0" applyNumberFormat="1" applyFont="1" applyBorder="1" applyAlignment="1">
      <alignment vertical="center"/>
    </xf>
    <xf numFmtId="38" fontId="85" fillId="0" borderId="115" xfId="1" applyFont="1" applyBorder="1" applyAlignment="1">
      <alignment horizontal="center" shrinkToFit="1"/>
    </xf>
    <xf numFmtId="38" fontId="81" fillId="0" borderId="0" xfId="1" applyFont="1" applyBorder="1" applyAlignment="1">
      <alignment horizontal="center" shrinkToFit="1"/>
    </xf>
    <xf numFmtId="4" fontId="2" fillId="0" borderId="0" xfId="0" applyNumberFormat="1" applyFont="1" applyBorder="1"/>
    <xf numFmtId="3" fontId="2" fillId="0" borderId="115" xfId="0" applyNumberFormat="1" applyFont="1" applyBorder="1" applyAlignment="1" applyProtection="1">
      <alignment horizontal="right"/>
    </xf>
    <xf numFmtId="4" fontId="2" fillId="0" borderId="0" xfId="2" applyNumberFormat="1" applyFont="1" applyFill="1" applyProtection="1"/>
    <xf numFmtId="38" fontId="76" fillId="0" borderId="0" xfId="1" applyFont="1" applyAlignment="1">
      <alignment horizontal="right"/>
    </xf>
    <xf numFmtId="0" fontId="2" fillId="0" borderId="0" xfId="0" applyFont="1" applyAlignment="1" applyProtection="1">
      <alignment horizontal="right"/>
    </xf>
    <xf numFmtId="0" fontId="2" fillId="0" borderId="0" xfId="0" applyFont="1" applyAlignment="1" applyProtection="1">
      <alignment horizontal="right" vertical="center"/>
    </xf>
    <xf numFmtId="0" fontId="2" fillId="0" borderId="11" xfId="0" applyFont="1" applyFill="1" applyBorder="1" applyAlignment="1" applyProtection="1">
      <alignment horizontal="center" vertical="center"/>
    </xf>
    <xf numFmtId="38" fontId="2" fillId="0" borderId="0" xfId="1" applyFont="1" applyFill="1" applyProtection="1"/>
    <xf numFmtId="184" fontId="2" fillId="0" borderId="0" xfId="1" applyNumberFormat="1" applyFont="1" applyFill="1" applyProtection="1"/>
    <xf numFmtId="38" fontId="2" fillId="0" borderId="29" xfId="1" applyFont="1" applyFill="1" applyBorder="1" applyProtection="1"/>
    <xf numFmtId="38" fontId="2" fillId="0" borderId="0" xfId="1" applyFont="1" applyFill="1" applyAlignment="1" applyProtection="1">
      <alignment horizontal="right"/>
    </xf>
    <xf numFmtId="38" fontId="76" fillId="0" borderId="12" xfId="1" applyFont="1" applyFill="1" applyBorder="1" applyAlignment="1" applyProtection="1">
      <alignment vertical="center"/>
    </xf>
    <xf numFmtId="38" fontId="2" fillId="0" borderId="11" xfId="1" applyFont="1" applyFill="1" applyBorder="1" applyAlignment="1" applyProtection="1">
      <alignment horizontal="right" vertical="center"/>
    </xf>
    <xf numFmtId="0" fontId="2" fillId="0" borderId="164" xfId="0" applyFont="1" applyBorder="1" applyAlignment="1">
      <alignment vertical="center"/>
    </xf>
    <xf numFmtId="3" fontId="2" fillId="0" borderId="164" xfId="0" applyNumberFormat="1" applyFont="1" applyBorder="1" applyAlignment="1">
      <alignment vertical="center"/>
    </xf>
    <xf numFmtId="0" fontId="76" fillId="0" borderId="0" xfId="0" applyFont="1" applyBorder="1" applyAlignment="1">
      <alignment vertical="center"/>
    </xf>
    <xf numFmtId="3" fontId="71" fillId="0" borderId="164" xfId="1" applyNumberFormat="1" applyFont="1" applyBorder="1"/>
    <xf numFmtId="0" fontId="2" fillId="0" borderId="164" xfId="0" applyFont="1" applyBorder="1" applyProtection="1"/>
    <xf numFmtId="3" fontId="2" fillId="0" borderId="164" xfId="0" applyNumberFormat="1" applyFont="1" applyBorder="1" applyProtection="1"/>
    <xf numFmtId="0" fontId="2" fillId="0" borderId="164" xfId="0" applyFont="1" applyBorder="1"/>
    <xf numFmtId="0" fontId="2" fillId="0" borderId="0" xfId="0" quotePrefix="1" applyFont="1" applyBorder="1" applyAlignment="1" applyProtection="1"/>
    <xf numFmtId="0" fontId="2" fillId="0" borderId="7" xfId="0" applyFont="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11" xfId="0" applyFont="1" applyFill="1" applyBorder="1" applyAlignment="1" applyProtection="1">
      <alignment horizontal="center" vertical="center"/>
    </xf>
    <xf numFmtId="0" fontId="2" fillId="0" borderId="1" xfId="0" applyFont="1" applyBorder="1" applyAlignment="1" applyProtection="1">
      <alignment horizontal="center" vertical="center"/>
    </xf>
    <xf numFmtId="0" fontId="2" fillId="0" borderId="47" xfId="0" applyFont="1" applyBorder="1" applyAlignment="1">
      <alignment horizontal="center" vertical="center"/>
    </xf>
    <xf numFmtId="0" fontId="2" fillId="0" borderId="26" xfId="0" applyFont="1" applyBorder="1" applyAlignment="1">
      <alignment horizontal="center"/>
    </xf>
    <xf numFmtId="0" fontId="2" fillId="0" borderId="174" xfId="0" applyFont="1" applyBorder="1" applyAlignment="1">
      <alignment horizontal="center" vertical="center"/>
    </xf>
    <xf numFmtId="184" fontId="15" fillId="0" borderId="11" xfId="1" applyNumberFormat="1" applyFont="1" applyFill="1" applyBorder="1" applyAlignment="1" applyProtection="1">
      <alignment horizontal="right" vertical="center"/>
    </xf>
    <xf numFmtId="3" fontId="15" fillId="0" borderId="11" xfId="1" applyNumberFormat="1" applyFont="1" applyFill="1" applyBorder="1" applyAlignment="1" applyProtection="1">
      <alignment horizontal="right" vertical="center"/>
    </xf>
    <xf numFmtId="206" fontId="2" fillId="0" borderId="28" xfId="0" applyNumberFormat="1" applyFont="1" applyBorder="1" applyAlignment="1" applyProtection="1">
      <alignment horizontal="right" shrinkToFit="1"/>
    </xf>
    <xf numFmtId="0" fontId="15" fillId="0" borderId="7" xfId="0" applyFont="1" applyBorder="1" applyAlignment="1" applyProtection="1">
      <alignment horizontal="center" vertical="center"/>
    </xf>
    <xf numFmtId="0" fontId="2" fillId="0" borderId="67" xfId="0" applyFont="1" applyBorder="1" applyAlignment="1">
      <alignment horizontal="center" vertical="center"/>
    </xf>
    <xf numFmtId="203" fontId="2" fillId="0" borderId="0" xfId="0" applyNumberFormat="1" applyFont="1" applyBorder="1" applyAlignment="1">
      <alignment vertical="center"/>
    </xf>
    <xf numFmtId="0" fontId="2" fillId="0" borderId="26" xfId="0" applyFont="1" applyBorder="1" applyAlignment="1">
      <alignment vertical="center"/>
    </xf>
    <xf numFmtId="0" fontId="2" fillId="0" borderId="47" xfId="0" applyFont="1" applyBorder="1" applyAlignment="1">
      <alignment vertical="center"/>
    </xf>
    <xf numFmtId="37" fontId="2" fillId="0" borderId="11" xfId="0" applyNumberFormat="1" applyFont="1" applyFill="1" applyBorder="1" applyAlignment="1" applyProtection="1">
      <alignment wrapText="1"/>
    </xf>
    <xf numFmtId="0" fontId="15" fillId="0" borderId="0" xfId="0" applyFont="1" applyBorder="1" applyAlignment="1" applyProtection="1">
      <alignment horizontal="center" vertical="center"/>
    </xf>
    <xf numFmtId="3" fontId="2" fillId="0" borderId="0" xfId="0" applyNumberFormat="1" applyFont="1" applyBorder="1" applyProtection="1"/>
    <xf numFmtId="0" fontId="15" fillId="0" borderId="174" xfId="0" applyFont="1" applyBorder="1" applyAlignment="1" applyProtection="1">
      <alignment vertical="center"/>
    </xf>
    <xf numFmtId="0" fontId="25" fillId="0" borderId="21" xfId="0" applyFont="1" applyBorder="1" applyAlignment="1" applyProtection="1">
      <alignment horizontal="center" vertical="center"/>
    </xf>
    <xf numFmtId="3" fontId="2" fillId="0" borderId="0" xfId="0" applyNumberFormat="1" applyFont="1" applyAlignment="1">
      <alignment horizontal="right"/>
    </xf>
    <xf numFmtId="0" fontId="2" fillId="0" borderId="29" xfId="0" applyFont="1" applyFill="1" applyBorder="1" applyAlignment="1">
      <alignment horizontal="right"/>
    </xf>
    <xf numFmtId="3" fontId="2" fillId="0" borderId="29" xfId="0" applyNumberFormat="1" applyFont="1" applyFill="1" applyBorder="1"/>
    <xf numFmtId="176" fontId="93" fillId="2" borderId="11" xfId="0" applyNumberFormat="1" applyFont="1" applyFill="1" applyBorder="1" applyAlignment="1" applyProtection="1"/>
    <xf numFmtId="176" fontId="44" fillId="0" borderId="0" xfId="0" applyNumberFormat="1" applyFont="1" applyFill="1" applyBorder="1" applyAlignment="1">
      <alignment vertical="center" shrinkToFit="1"/>
    </xf>
    <xf numFmtId="0" fontId="2" fillId="0" borderId="7" xfId="0" applyFont="1" applyFill="1" applyBorder="1" applyAlignment="1" applyProtection="1">
      <alignment horizontal="right" vertical="center"/>
    </xf>
    <xf numFmtId="3" fontId="2" fillId="0" borderId="11" xfId="0" applyNumberFormat="1" applyFont="1" applyBorder="1" applyAlignment="1" applyProtection="1">
      <alignment horizontal="right"/>
    </xf>
    <xf numFmtId="176" fontId="2" fillId="0" borderId="11" xfId="0" applyNumberFormat="1" applyFont="1" applyFill="1" applyBorder="1" applyAlignment="1" applyProtection="1"/>
    <xf numFmtId="206" fontId="10" fillId="0" borderId="11" xfId="0" applyNumberFormat="1" applyFont="1" applyBorder="1" applyAlignment="1" applyProtection="1">
      <alignment vertical="center"/>
    </xf>
    <xf numFmtId="206" fontId="2" fillId="0" borderId="28" xfId="0" applyNumberFormat="1" applyFont="1" applyBorder="1" applyAlignment="1" applyProtection="1">
      <alignment horizontal="right"/>
    </xf>
    <xf numFmtId="37" fontId="15" fillId="2" borderId="11" xfId="0" applyNumberFormat="1" applyFont="1" applyFill="1" applyBorder="1" applyAlignment="1" applyProtection="1">
      <alignment horizontal="right"/>
    </xf>
    <xf numFmtId="206" fontId="2" fillId="0" borderId="11" xfId="0" applyNumberFormat="1" applyFont="1" applyFill="1" applyBorder="1" applyAlignment="1" applyProtection="1">
      <alignment vertical="center"/>
    </xf>
    <xf numFmtId="206" fontId="2" fillId="0" borderId="11" xfId="0" applyNumberFormat="1" applyFont="1" applyBorder="1" applyAlignment="1" applyProtection="1">
      <alignment horizontal="right" vertical="center"/>
    </xf>
    <xf numFmtId="38" fontId="2" fillId="0" borderId="11" xfId="0" applyNumberFormat="1" applyFont="1" applyFill="1" applyBorder="1" applyAlignment="1" applyProtection="1">
      <alignment vertical="center"/>
    </xf>
    <xf numFmtId="206" fontId="2" fillId="0" borderId="14" xfId="0" applyNumberFormat="1" applyFont="1" applyBorder="1" applyAlignment="1" applyProtection="1">
      <alignment vertical="center"/>
    </xf>
    <xf numFmtId="37" fontId="11" fillId="0" borderId="11" xfId="2" applyNumberFormat="1" applyFont="1" applyFill="1" applyBorder="1" applyAlignment="1" applyProtection="1"/>
    <xf numFmtId="3" fontId="2" fillId="0" borderId="26" xfId="0" applyNumberFormat="1" applyFont="1" applyFill="1" applyBorder="1" applyAlignment="1"/>
    <xf numFmtId="206" fontId="71" fillId="0" borderId="109" xfId="1" applyNumberFormat="1" applyFont="1" applyBorder="1" applyAlignment="1" applyProtection="1">
      <alignment horizontal="right" vertical="center"/>
    </xf>
    <xf numFmtId="202" fontId="71" fillId="0" borderId="114" xfId="1" applyNumberFormat="1" applyFont="1" applyBorder="1" applyAlignment="1" applyProtection="1">
      <alignment horizontal="right" vertical="center"/>
    </xf>
    <xf numFmtId="38" fontId="26" fillId="0" borderId="152" xfId="1" applyFont="1" applyBorder="1" applyAlignment="1">
      <alignment horizontal="center" shrinkToFit="1"/>
    </xf>
    <xf numFmtId="206" fontId="2" fillId="0" borderId="27" xfId="0" applyNumberFormat="1" applyFont="1" applyBorder="1" applyAlignment="1" applyProtection="1">
      <alignment horizontal="right" shrinkToFit="1"/>
    </xf>
    <xf numFmtId="37" fontId="92" fillId="0" borderId="11" xfId="0" applyNumberFormat="1" applyFont="1" applyFill="1" applyBorder="1" applyAlignment="1" applyProtection="1">
      <alignment shrinkToFit="1"/>
    </xf>
    <xf numFmtId="37" fontId="92" fillId="0" borderId="21" xfId="0" applyNumberFormat="1" applyFont="1" applyFill="1" applyBorder="1" applyAlignment="1" applyProtection="1">
      <alignment shrinkToFit="1"/>
    </xf>
    <xf numFmtId="37" fontId="92" fillId="0" borderId="0" xfId="0" applyNumberFormat="1" applyFont="1" applyFill="1" applyBorder="1" applyAlignment="1" applyProtection="1">
      <alignment shrinkToFit="1"/>
    </xf>
    <xf numFmtId="37" fontId="92" fillId="0" borderId="0" xfId="0" applyNumberFormat="1" applyFont="1" applyBorder="1"/>
    <xf numFmtId="37" fontId="92" fillId="0" borderId="140" xfId="0" applyNumberFormat="1" applyFont="1" applyBorder="1"/>
    <xf numFmtId="56" fontId="2" fillId="0" borderId="0" xfId="0" quotePrefix="1" applyNumberFormat="1" applyFont="1" applyBorder="1"/>
    <xf numFmtId="0" fontId="2" fillId="0" borderId="175" xfId="0" applyFont="1" applyBorder="1"/>
    <xf numFmtId="0" fontId="2" fillId="0" borderId="176" xfId="0" applyFont="1" applyBorder="1"/>
    <xf numFmtId="0" fontId="2" fillId="0" borderId="177" xfId="0" applyFont="1" applyBorder="1"/>
    <xf numFmtId="0" fontId="2" fillId="0" borderId="9" xfId="0" applyFont="1" applyBorder="1" applyProtection="1"/>
    <xf numFmtId="0" fontId="2" fillId="0" borderId="9" xfId="0" quotePrefix="1" applyFont="1" applyBorder="1" applyProtection="1"/>
    <xf numFmtId="186" fontId="95" fillId="0" borderId="142" xfId="0" applyNumberFormat="1" applyFont="1" applyBorder="1"/>
    <xf numFmtId="37" fontId="92" fillId="0" borderId="11" xfId="0" applyNumberFormat="1" applyFont="1" applyBorder="1" applyAlignment="1" applyProtection="1"/>
    <xf numFmtId="37" fontId="92" fillId="0" borderId="21" xfId="0" applyNumberFormat="1" applyFont="1" applyBorder="1" applyAlignment="1" applyProtection="1"/>
    <xf numFmtId="38" fontId="92" fillId="0" borderId="0" xfId="0" applyNumberFormat="1" applyFont="1" applyBorder="1" applyAlignment="1">
      <alignment vertical="center"/>
    </xf>
    <xf numFmtId="38" fontId="92" fillId="0" borderId="0" xfId="1" applyFont="1" applyBorder="1" applyAlignment="1">
      <alignment vertical="center"/>
    </xf>
    <xf numFmtId="38" fontId="92" fillId="0" borderId="115" xfId="0" applyNumberFormat="1" applyFont="1" applyBorder="1" applyAlignment="1">
      <alignment vertical="center"/>
    </xf>
    <xf numFmtId="37" fontId="92" fillId="0" borderId="115" xfId="0" applyNumberFormat="1" applyFont="1" applyBorder="1" applyAlignment="1">
      <alignment vertical="center"/>
    </xf>
    <xf numFmtId="37" fontId="92" fillId="0" borderId="47" xfId="0" applyNumberFormat="1" applyFont="1" applyBorder="1" applyAlignment="1">
      <alignment vertical="center"/>
    </xf>
    <xf numFmtId="186" fontId="95" fillId="0" borderId="143" xfId="0" applyNumberFormat="1" applyFont="1" applyBorder="1"/>
    <xf numFmtId="37" fontId="96" fillId="0" borderId="0" xfId="0" applyNumberFormat="1" applyFont="1" applyBorder="1"/>
    <xf numFmtId="204" fontId="92" fillId="0" borderId="0" xfId="0" applyNumberFormat="1" applyFont="1" applyBorder="1" applyAlignment="1">
      <alignment horizontal="left" vertical="top"/>
    </xf>
    <xf numFmtId="2" fontId="2" fillId="0" borderId="11" xfId="0" applyNumberFormat="1" applyFont="1" applyFill="1" applyBorder="1" applyAlignment="1" applyProtection="1">
      <alignment wrapText="1"/>
    </xf>
    <xf numFmtId="209" fontId="95" fillId="0" borderId="0" xfId="0" applyNumberFormat="1" applyFont="1" applyBorder="1" applyAlignment="1">
      <alignment horizontal="left" vertical="top"/>
    </xf>
    <xf numFmtId="208" fontId="95" fillId="0" borderId="0" xfId="0" applyNumberFormat="1" applyFont="1" applyBorder="1" applyAlignment="1">
      <alignment horizontal="left"/>
    </xf>
    <xf numFmtId="0" fontId="2" fillId="0" borderId="0" xfId="0" applyFont="1" applyBorder="1" applyAlignment="1">
      <alignment horizontal="center"/>
    </xf>
    <xf numFmtId="38" fontId="2" fillId="0" borderId="122" xfId="1" applyFont="1" applyFill="1" applyBorder="1" applyAlignment="1" applyProtection="1"/>
    <xf numFmtId="186" fontId="2" fillId="0" borderId="178" xfId="0" applyNumberFormat="1" applyFont="1" applyBorder="1"/>
    <xf numFmtId="0" fontId="2" fillId="0" borderId="178" xfId="0" applyFont="1" applyBorder="1"/>
    <xf numFmtId="0" fontId="2" fillId="0" borderId="182" xfId="0" applyFont="1" applyBorder="1"/>
    <xf numFmtId="0" fontId="2" fillId="0" borderId="183" xfId="0" applyFont="1" applyBorder="1"/>
    <xf numFmtId="0" fontId="2" fillId="0" borderId="181" xfId="0" applyFont="1" applyBorder="1"/>
    <xf numFmtId="3" fontId="12" fillId="0" borderId="0" xfId="0" applyNumberFormat="1" applyFont="1" applyBorder="1"/>
    <xf numFmtId="3" fontId="12" fillId="0" borderId="115" xfId="0" applyNumberFormat="1" applyFont="1" applyBorder="1"/>
    <xf numFmtId="3" fontId="97" fillId="0" borderId="178" xfId="0" applyNumberFormat="1" applyFont="1" applyBorder="1"/>
    <xf numFmtId="3" fontId="12" fillId="0" borderId="178" xfId="0" applyNumberFormat="1" applyFont="1" applyBorder="1"/>
    <xf numFmtId="38" fontId="92" fillId="0" borderId="0" xfId="1" applyFont="1" applyBorder="1"/>
    <xf numFmtId="38" fontId="2" fillId="0" borderId="115" xfId="0" applyNumberFormat="1" applyFont="1" applyBorder="1"/>
    <xf numFmtId="37" fontId="98" fillId="0" borderId="115" xfId="0" applyNumberFormat="1" applyFont="1" applyBorder="1"/>
    <xf numFmtId="3" fontId="74" fillId="0" borderId="11" xfId="1" applyNumberFormat="1" applyFont="1" applyFill="1" applyBorder="1" applyAlignment="1" applyProtection="1">
      <alignment vertical="center"/>
    </xf>
    <xf numFmtId="202" fontId="74" fillId="0" borderId="11" xfId="1" applyNumberFormat="1" applyFont="1" applyFill="1" applyBorder="1" applyAlignment="1" applyProtection="1">
      <alignment vertical="center"/>
    </xf>
    <xf numFmtId="3" fontId="74" fillId="0" borderId="14" xfId="1" applyNumberFormat="1" applyFont="1" applyFill="1" applyBorder="1" applyAlignment="1" applyProtection="1">
      <alignment vertical="center"/>
    </xf>
    <xf numFmtId="202" fontId="74" fillId="0" borderId="14" xfId="1" applyNumberFormat="1" applyFont="1" applyFill="1" applyBorder="1" applyAlignment="1" applyProtection="1">
      <alignment vertical="center"/>
    </xf>
    <xf numFmtId="202" fontId="74" fillId="0" borderId="14" xfId="1" applyNumberFormat="1" applyFont="1" applyBorder="1" applyAlignment="1" applyProtection="1">
      <alignment horizontal="right" vertical="center"/>
    </xf>
    <xf numFmtId="202" fontId="74" fillId="0" borderId="11" xfId="1" applyNumberFormat="1" applyFont="1" applyBorder="1" applyAlignment="1" applyProtection="1">
      <alignment horizontal="right" vertical="center"/>
    </xf>
    <xf numFmtId="207" fontId="2" fillId="0" borderId="11" xfId="0" applyNumberFormat="1" applyFont="1" applyBorder="1" applyAlignment="1" applyProtection="1">
      <alignment horizontal="right"/>
    </xf>
    <xf numFmtId="0" fontId="15" fillId="0" borderId="0" xfId="0" quotePrefix="1" applyFont="1" applyBorder="1"/>
    <xf numFmtId="176" fontId="74" fillId="0" borderId="11" xfId="0" applyNumberFormat="1" applyFont="1" applyBorder="1" applyAlignment="1" applyProtection="1"/>
    <xf numFmtId="0" fontId="12" fillId="0" borderId="0" xfId="0" applyFont="1" applyBorder="1" applyAlignment="1"/>
    <xf numFmtId="0" fontId="12" fillId="0" borderId="0" xfId="0" applyFont="1" applyBorder="1" applyAlignment="1">
      <alignment horizontal="center"/>
    </xf>
    <xf numFmtId="37" fontId="74" fillId="0" borderId="11" xfId="0" applyNumberFormat="1" applyFont="1" applyBorder="1" applyAlignment="1" applyProtection="1"/>
    <xf numFmtId="210" fontId="2" fillId="0" borderId="14" xfId="0" applyNumberFormat="1" applyFont="1" applyBorder="1" applyAlignment="1" applyProtection="1">
      <alignment horizontal="right" vertical="center"/>
    </xf>
    <xf numFmtId="210" fontId="2" fillId="0" borderId="11" xfId="0" applyNumberFormat="1" applyFont="1" applyBorder="1" applyAlignment="1" applyProtection="1">
      <alignment horizontal="right" vertical="center"/>
    </xf>
    <xf numFmtId="3" fontId="2" fillId="0" borderId="115" xfId="0" applyNumberFormat="1" applyFont="1" applyBorder="1" applyAlignment="1">
      <alignment vertical="center"/>
    </xf>
    <xf numFmtId="38" fontId="92" fillId="0" borderId="0" xfId="0" applyNumberFormat="1" applyFont="1" applyBorder="1" applyAlignment="1">
      <alignment vertical="center" shrinkToFit="1"/>
    </xf>
    <xf numFmtId="38" fontId="92" fillId="0" borderId="115" xfId="1" applyFont="1" applyBorder="1"/>
    <xf numFmtId="206" fontId="10" fillId="0" borderId="14" xfId="0" applyNumberFormat="1" applyFont="1" applyFill="1" applyBorder="1" applyAlignment="1" applyProtection="1">
      <alignment vertical="center"/>
    </xf>
    <xf numFmtId="38" fontId="2" fillId="0" borderId="46" xfId="1" applyFont="1" applyBorder="1" applyAlignment="1">
      <alignment vertical="center"/>
    </xf>
    <xf numFmtId="204" fontId="2" fillId="0" borderId="0" xfId="0" applyNumberFormat="1" applyFont="1" applyBorder="1" applyAlignment="1">
      <alignment horizontal="left"/>
    </xf>
    <xf numFmtId="203" fontId="2" fillId="0" borderId="0" xfId="0" applyNumberFormat="1" applyFont="1" applyBorder="1" applyAlignment="1">
      <alignment horizontal="left"/>
    </xf>
    <xf numFmtId="0" fontId="2" fillId="0" borderId="184" xfId="0" applyFont="1" applyBorder="1"/>
    <xf numFmtId="202" fontId="2" fillId="0" borderId="115" xfId="0" applyNumberFormat="1" applyFont="1" applyBorder="1"/>
    <xf numFmtId="0" fontId="2" fillId="0" borderId="184" xfId="0" applyFont="1" applyBorder="1" applyAlignment="1">
      <alignment vertical="center"/>
    </xf>
    <xf numFmtId="0" fontId="2" fillId="0" borderId="181" xfId="0" applyFont="1" applyBorder="1" applyAlignment="1">
      <alignment vertical="center"/>
    </xf>
    <xf numFmtId="56" fontId="2" fillId="0" borderId="164" xfId="0" applyNumberFormat="1" applyFont="1" applyBorder="1" applyAlignment="1">
      <alignment vertical="center"/>
    </xf>
    <xf numFmtId="184" fontId="71" fillId="0" borderId="114" xfId="1" applyNumberFormat="1" applyFont="1" applyBorder="1" applyAlignment="1" applyProtection="1">
      <alignment horizontal="right" vertical="center"/>
    </xf>
    <xf numFmtId="202" fontId="2" fillId="0" borderId="0" xfId="0" applyNumberFormat="1" applyFont="1" applyBorder="1" applyAlignment="1">
      <alignment horizontal="center"/>
    </xf>
    <xf numFmtId="2" fontId="10" fillId="0" borderId="66" xfId="7" applyNumberFormat="1" applyFont="1" applyFill="1" applyBorder="1" applyAlignment="1" applyProtection="1"/>
    <xf numFmtId="38" fontId="10" fillId="0" borderId="66" xfId="8" applyFont="1" applyBorder="1" applyAlignment="1"/>
    <xf numFmtId="183" fontId="10" fillId="0" borderId="67" xfId="8" applyNumberFormat="1" applyFont="1" applyFill="1" applyBorder="1" applyAlignment="1"/>
    <xf numFmtId="38" fontId="14" fillId="0" borderId="0" xfId="0" applyNumberFormat="1" applyFont="1" applyAlignment="1">
      <alignment horizontal="left" vertical="center" wrapText="1"/>
    </xf>
    <xf numFmtId="0" fontId="15" fillId="11" borderId="0" xfId="0" applyFont="1" applyFill="1"/>
    <xf numFmtId="206" fontId="11" fillId="0" borderId="23" xfId="0" applyNumberFormat="1" applyFont="1" applyFill="1" applyBorder="1" applyAlignment="1" applyProtection="1">
      <alignment horizontal="right" vertical="center"/>
    </xf>
    <xf numFmtId="206" fontId="74" fillId="0" borderId="14" xfId="0" applyNumberFormat="1" applyFont="1" applyBorder="1" applyAlignment="1" applyProtection="1">
      <alignment vertical="center"/>
    </xf>
    <xf numFmtId="2" fontId="2" fillId="0" borderId="11" xfId="0" applyNumberFormat="1" applyFont="1" applyBorder="1" applyAlignment="1" applyProtection="1">
      <alignment horizontal="right" wrapText="1"/>
    </xf>
    <xf numFmtId="38" fontId="2" fillId="0" borderId="12" xfId="0" quotePrefix="1" applyNumberFormat="1" applyFont="1" applyFill="1" applyBorder="1" applyAlignment="1" applyProtection="1">
      <alignment vertical="center"/>
    </xf>
    <xf numFmtId="0" fontId="80" fillId="0" borderId="67" xfId="0" applyFont="1" applyBorder="1"/>
    <xf numFmtId="0" fontId="80" fillId="0" borderId="23" xfId="0" applyFont="1" applyBorder="1" applyAlignment="1" applyProtection="1">
      <alignment vertical="center"/>
    </xf>
    <xf numFmtId="0" fontId="80" fillId="0" borderId="153" xfId="0" applyFont="1" applyBorder="1" applyAlignment="1" applyProtection="1">
      <alignment vertical="center"/>
    </xf>
    <xf numFmtId="38" fontId="74" fillId="0" borderId="11" xfId="1" applyFont="1" applyFill="1" applyBorder="1" applyAlignment="1" applyProtection="1"/>
    <xf numFmtId="38" fontId="99" fillId="0" borderId="11" xfId="1" applyFont="1" applyFill="1" applyBorder="1" applyAlignment="1" applyProtection="1"/>
    <xf numFmtId="206" fontId="11" fillId="0" borderId="78" xfId="0" applyNumberFormat="1" applyFont="1" applyFill="1" applyBorder="1" applyAlignment="1" applyProtection="1">
      <alignment horizontal="right" vertical="center"/>
    </xf>
    <xf numFmtId="38" fontId="80" fillId="0" borderId="0" xfId="1" applyFont="1" applyBorder="1" applyAlignment="1">
      <alignment vertical="center"/>
    </xf>
    <xf numFmtId="0" fontId="72" fillId="0" borderId="0" xfId="0" applyFont="1" applyBorder="1" applyAlignment="1">
      <alignment vertical="center"/>
    </xf>
    <xf numFmtId="0" fontId="72" fillId="0" borderId="180" xfId="0" applyFont="1" applyBorder="1" applyAlignment="1">
      <alignment vertical="center"/>
    </xf>
    <xf numFmtId="0" fontId="2" fillId="0" borderId="180" xfId="0" applyFont="1" applyBorder="1" applyAlignment="1">
      <alignment horizontal="right" vertical="center"/>
    </xf>
    <xf numFmtId="0" fontId="72" fillId="0" borderId="54" xfId="0" applyFont="1" applyBorder="1"/>
    <xf numFmtId="3" fontId="2" fillId="0" borderId="0" xfId="0" applyNumberFormat="1" applyFont="1" applyBorder="1" applyAlignment="1">
      <alignment vertical="center"/>
    </xf>
    <xf numFmtId="37" fontId="10" fillId="0" borderId="0" xfId="0" applyNumberFormat="1" applyFont="1" applyBorder="1" applyAlignment="1">
      <alignment vertical="center"/>
    </xf>
    <xf numFmtId="37" fontId="2" fillId="0" borderId="13" xfId="0" applyNumberFormat="1" applyFont="1" applyBorder="1" applyProtection="1"/>
    <xf numFmtId="37" fontId="2" fillId="0" borderId="13" xfId="0" applyNumberFormat="1" applyFont="1" applyFill="1" applyBorder="1" applyProtection="1"/>
    <xf numFmtId="2" fontId="2" fillId="0" borderId="13" xfId="0" applyNumberFormat="1" applyFont="1" applyFill="1" applyBorder="1" applyAlignment="1" applyProtection="1">
      <alignment vertical="center"/>
    </xf>
    <xf numFmtId="4" fontId="92" fillId="0" borderId="0" xfId="2" applyNumberFormat="1" applyFont="1" applyFill="1" applyProtection="1"/>
    <xf numFmtId="2" fontId="2" fillId="0" borderId="13" xfId="0" applyNumberFormat="1" applyFont="1" applyFill="1" applyBorder="1" applyAlignment="1" applyProtection="1">
      <alignment horizontal="right" vertical="center"/>
    </xf>
    <xf numFmtId="2" fontId="2" fillId="0" borderId="11" xfId="0" applyNumberFormat="1" applyFont="1" applyFill="1" applyBorder="1" applyAlignment="1" applyProtection="1">
      <alignment horizontal="right" vertical="center"/>
    </xf>
    <xf numFmtId="49" fontId="2" fillId="0" borderId="0" xfId="0" applyNumberFormat="1" applyFont="1" applyAlignment="1">
      <alignment vertical="center"/>
    </xf>
    <xf numFmtId="0" fontId="72" fillId="0" borderId="0" xfId="0" applyFont="1" applyAlignment="1">
      <alignment vertical="center"/>
    </xf>
    <xf numFmtId="0" fontId="72" fillId="0" borderId="8" xfId="0" applyFont="1" applyFill="1" applyBorder="1" applyAlignment="1" applyProtection="1">
      <alignment horizontal="center" vertical="center"/>
    </xf>
    <xf numFmtId="0" fontId="80" fillId="0" borderId="0" xfId="0" applyFont="1" applyAlignment="1">
      <alignment horizontal="right" vertical="center"/>
    </xf>
    <xf numFmtId="0" fontId="2" fillId="0" borderId="12" xfId="1" applyNumberFormat="1" applyFont="1" applyFill="1" applyBorder="1" applyAlignment="1" applyProtection="1">
      <alignment vertical="center"/>
    </xf>
    <xf numFmtId="38" fontId="15" fillId="0" borderId="0" xfId="1" applyFont="1" applyFill="1" applyAlignment="1" applyProtection="1">
      <alignment horizontal="center" vertical="center"/>
    </xf>
    <xf numFmtId="0" fontId="2" fillId="0" borderId="7" xfId="0" applyFont="1" applyBorder="1" applyAlignment="1" applyProtection="1">
      <alignment horizontal="center" vertical="center"/>
    </xf>
    <xf numFmtId="0" fontId="2" fillId="0" borderId="11" xfId="0" applyFont="1" applyFill="1" applyBorder="1" applyAlignment="1" applyProtection="1">
      <alignment horizontal="center" vertical="center"/>
    </xf>
    <xf numFmtId="0" fontId="2" fillId="0" borderId="0" xfId="0" applyFont="1" applyFill="1" applyBorder="1" applyAlignment="1" applyProtection="1">
      <alignment vertical="center"/>
    </xf>
    <xf numFmtId="0" fontId="72" fillId="0" borderId="0" xfId="0" applyFont="1" applyBorder="1"/>
    <xf numFmtId="0" fontId="2" fillId="0" borderId="163" xfId="0" quotePrefix="1" applyFont="1" applyFill="1" applyBorder="1" applyAlignment="1" applyProtection="1">
      <alignment horizontal="left" vertical="center"/>
    </xf>
    <xf numFmtId="176" fontId="71" fillId="0" borderId="11" xfId="0" applyNumberFormat="1" applyFont="1" applyFill="1" applyBorder="1" applyAlignment="1" applyProtection="1">
      <alignment horizontal="right" wrapText="1"/>
    </xf>
    <xf numFmtId="184" fontId="71" fillId="0" borderId="109" xfId="1" applyNumberFormat="1" applyFont="1" applyBorder="1" applyAlignment="1" applyProtection="1">
      <alignment horizontal="right" vertical="center"/>
    </xf>
    <xf numFmtId="193" fontId="71" fillId="2" borderId="114" xfId="1" applyNumberFormat="1" applyFont="1" applyFill="1" applyBorder="1" applyAlignment="1" applyProtection="1">
      <alignment horizontal="right" vertical="center"/>
    </xf>
    <xf numFmtId="0" fontId="11" fillId="0" borderId="185" xfId="0" applyFont="1" applyBorder="1" applyAlignment="1" applyProtection="1">
      <alignment horizontal="left"/>
    </xf>
    <xf numFmtId="0" fontId="0" fillId="0" borderId="185" xfId="0" applyBorder="1" applyAlignment="1"/>
    <xf numFmtId="207" fontId="2" fillId="0" borderId="11" xfId="0" applyNumberFormat="1" applyFont="1" applyBorder="1" applyAlignment="1" applyProtection="1"/>
    <xf numFmtId="3" fontId="11" fillId="0" borderId="11" xfId="1" applyNumberFormat="1" applyFont="1" applyFill="1" applyBorder="1" applyAlignment="1" applyProtection="1"/>
    <xf numFmtId="0" fontId="72" fillId="0" borderId="0" xfId="0" applyFont="1" applyAlignment="1">
      <alignment horizontal="right" vertical="center"/>
    </xf>
    <xf numFmtId="0" fontId="72" fillId="0" borderId="0" xfId="0" applyFont="1"/>
    <xf numFmtId="3" fontId="2" fillId="0" borderId="0" xfId="0" applyNumberFormat="1" applyFont="1" applyBorder="1" applyAlignment="1">
      <alignment horizontal="right"/>
    </xf>
    <xf numFmtId="3" fontId="74" fillId="0" borderId="0" xfId="0" applyNumberFormat="1" applyFont="1"/>
    <xf numFmtId="202" fontId="74" fillId="0" borderId="0" xfId="0" applyNumberFormat="1" applyFont="1"/>
    <xf numFmtId="37" fontId="2" fillId="0" borderId="13" xfId="0" applyNumberFormat="1" applyFont="1" applyBorder="1"/>
    <xf numFmtId="178" fontId="2" fillId="0" borderId="13" xfId="0" applyNumberFormat="1" applyFont="1" applyBorder="1" applyAlignment="1"/>
    <xf numFmtId="178" fontId="2" fillId="0" borderId="13" xfId="0" applyNumberFormat="1" applyFont="1" applyBorder="1"/>
    <xf numFmtId="200" fontId="68" fillId="8" borderId="33" xfId="0" applyNumberFormat="1" applyFont="1" applyFill="1" applyBorder="1" applyProtection="1">
      <protection locked="0"/>
    </xf>
    <xf numFmtId="201" fontId="65" fillId="8" borderId="34" xfId="0" applyNumberFormat="1" applyFont="1" applyFill="1" applyBorder="1" applyAlignment="1" applyProtection="1">
      <alignment horizontal="right"/>
      <protection locked="0"/>
    </xf>
    <xf numFmtId="180" fontId="67" fillId="8" borderId="125" xfId="0" applyNumberFormat="1" applyFont="1" applyFill="1" applyBorder="1" applyProtection="1">
      <protection locked="0"/>
    </xf>
    <xf numFmtId="180" fontId="0" fillId="8" borderId="39" xfId="0" applyNumberFormat="1" applyFill="1" applyBorder="1" applyProtection="1">
      <protection locked="0"/>
    </xf>
    <xf numFmtId="200" fontId="68" fillId="8" borderId="10" xfId="0" applyNumberFormat="1" applyFont="1" applyFill="1" applyBorder="1" applyProtection="1">
      <protection locked="0"/>
    </xf>
    <xf numFmtId="37" fontId="74" fillId="0" borderId="11" xfId="0" applyNumberFormat="1" applyFont="1" applyBorder="1" applyAlignment="1" applyProtection="1">
      <alignment horizontal="right"/>
    </xf>
    <xf numFmtId="0" fontId="2" fillId="0" borderId="5" xfId="0" applyFont="1" applyFill="1" applyBorder="1" applyAlignment="1" applyProtection="1">
      <alignment horizontal="center" vertical="center"/>
    </xf>
    <xf numFmtId="0" fontId="2" fillId="0" borderId="5" xfId="0" applyFont="1" applyBorder="1" applyAlignment="1" applyProtection="1">
      <alignment horizontal="center" vertical="center"/>
    </xf>
    <xf numFmtId="0" fontId="2" fillId="0" borderId="19" xfId="0" applyFont="1" applyFill="1" applyBorder="1" applyAlignment="1" applyProtection="1">
      <alignment horizontal="center" vertical="center"/>
    </xf>
    <xf numFmtId="0" fontId="2" fillId="0" borderId="11" xfId="0" applyFont="1" applyFill="1" applyBorder="1" applyAlignment="1" applyProtection="1">
      <alignment horizontal="center" vertical="center"/>
    </xf>
    <xf numFmtId="3" fontId="0" fillId="0" borderId="0" xfId="0" applyNumberFormat="1" applyAlignment="1">
      <alignment vertical="center"/>
    </xf>
    <xf numFmtId="3" fontId="2" fillId="0" borderId="11" xfId="0" applyNumberFormat="1" applyFont="1" applyBorder="1" applyAlignment="1" applyProtection="1"/>
    <xf numFmtId="3" fontId="2" fillId="0" borderId="11" xfId="0" applyNumberFormat="1" applyFont="1" applyFill="1" applyBorder="1" applyAlignment="1" applyProtection="1"/>
    <xf numFmtId="0" fontId="0" fillId="0" borderId="186" xfId="0" applyBorder="1" applyAlignment="1">
      <alignment vertical="center"/>
    </xf>
    <xf numFmtId="0" fontId="0" fillId="0" borderId="186" xfId="0" applyBorder="1" applyAlignment="1">
      <alignment horizontal="left" vertical="center"/>
    </xf>
    <xf numFmtId="3" fontId="0" fillId="9" borderId="186" xfId="0" applyNumberFormat="1" applyFill="1" applyBorder="1" applyAlignment="1">
      <alignment vertical="center"/>
    </xf>
    <xf numFmtId="3" fontId="0" fillId="0" borderId="186" xfId="0" applyNumberFormat="1" applyBorder="1" applyAlignment="1">
      <alignment vertical="center"/>
    </xf>
    <xf numFmtId="0" fontId="84" fillId="0" borderId="0" xfId="0" applyFont="1" applyAlignment="1">
      <alignment vertical="center"/>
    </xf>
    <xf numFmtId="0" fontId="0" fillId="0" borderId="139" xfId="0" applyBorder="1"/>
    <xf numFmtId="0" fontId="0" fillId="0" borderId="142" xfId="0" applyBorder="1"/>
    <xf numFmtId="0" fontId="0" fillId="0" borderId="143" xfId="0" applyBorder="1"/>
    <xf numFmtId="0" fontId="0" fillId="0" borderId="67" xfId="0" applyBorder="1"/>
    <xf numFmtId="0" fontId="0" fillId="0" borderId="164" xfId="0" applyBorder="1"/>
    <xf numFmtId="0" fontId="0" fillId="0" borderId="94" xfId="0" applyBorder="1"/>
    <xf numFmtId="0" fontId="0" fillId="0" borderId="186" xfId="0" applyBorder="1"/>
    <xf numFmtId="0" fontId="0" fillId="0" borderId="179" xfId="0" applyBorder="1"/>
    <xf numFmtId="0" fontId="0" fillId="0" borderId="187" xfId="0" applyBorder="1"/>
    <xf numFmtId="0" fontId="0" fillId="0" borderId="178" xfId="0" applyBorder="1"/>
    <xf numFmtId="0" fontId="2" fillId="0" borderId="0" xfId="0" applyFont="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0" xfId="0" applyFont="1" applyAlignment="1"/>
    <xf numFmtId="0" fontId="104" fillId="0" borderId="0" xfId="0" applyFont="1"/>
    <xf numFmtId="56" fontId="15" fillId="0" borderId="0" xfId="0" quotePrefix="1" applyNumberFormat="1" applyFont="1"/>
    <xf numFmtId="0" fontId="0" fillId="0" borderId="186" xfId="0" applyBorder="1" applyAlignment="1">
      <alignment horizontal="right"/>
    </xf>
    <xf numFmtId="0" fontId="0" fillId="0" borderId="67" xfId="0" applyBorder="1" applyAlignment="1">
      <alignment horizontal="right"/>
    </xf>
    <xf numFmtId="0" fontId="0" fillId="0" borderId="53" xfId="0" applyBorder="1"/>
    <xf numFmtId="0" fontId="0" fillId="0" borderId="0" xfId="0" applyBorder="1" applyAlignment="1">
      <alignment horizontal="center"/>
    </xf>
    <xf numFmtId="0" fontId="0" fillId="0" borderId="143" xfId="0" applyBorder="1" applyAlignment="1">
      <alignment horizontal="center"/>
    </xf>
    <xf numFmtId="0" fontId="0" fillId="0" borderId="142" xfId="0" applyBorder="1" applyAlignment="1">
      <alignment horizontal="center"/>
    </xf>
    <xf numFmtId="0" fontId="0" fillId="0" borderId="164" xfId="0" applyBorder="1" applyAlignment="1">
      <alignment horizontal="center"/>
    </xf>
    <xf numFmtId="0" fontId="0" fillId="0" borderId="29" xfId="0" applyBorder="1" applyAlignment="1">
      <alignment horizontal="center"/>
    </xf>
    <xf numFmtId="0" fontId="0" fillId="0" borderId="94" xfId="0" applyBorder="1" applyAlignment="1">
      <alignment horizontal="center"/>
    </xf>
    <xf numFmtId="0" fontId="103" fillId="0" borderId="186" xfId="0" applyFont="1" applyBorder="1" applyAlignment="1">
      <alignment horizontal="center"/>
    </xf>
    <xf numFmtId="0" fontId="2" fillId="0" borderId="187" xfId="0" applyFont="1" applyFill="1" applyBorder="1" applyAlignment="1"/>
    <xf numFmtId="0" fontId="15" fillId="0" borderId="179" xfId="0" applyFont="1" applyFill="1" applyBorder="1" applyAlignment="1"/>
    <xf numFmtId="0" fontId="15" fillId="0" borderId="187" xfId="0" applyFont="1" applyFill="1" applyBorder="1" applyAlignment="1"/>
    <xf numFmtId="0" fontId="0" fillId="0" borderId="94" xfId="0" applyBorder="1" applyAlignment="1">
      <alignment horizontal="right"/>
    </xf>
    <xf numFmtId="0" fontId="0" fillId="0" borderId="47" xfId="0" applyBorder="1" applyAlignment="1">
      <alignment horizontal="right"/>
    </xf>
    <xf numFmtId="38" fontId="2" fillId="0" borderId="66" xfId="1" applyFont="1" applyBorder="1"/>
    <xf numFmtId="38" fontId="2" fillId="0" borderId="29" xfId="1" applyFont="1" applyFill="1" applyBorder="1" applyAlignment="1" applyProtection="1">
      <alignment horizontal="center"/>
    </xf>
    <xf numFmtId="38" fontId="76" fillId="0" borderId="0" xfId="1" applyFont="1" applyFill="1" applyAlignment="1" applyProtection="1">
      <alignment horizontal="right"/>
    </xf>
    <xf numFmtId="180" fontId="2" fillId="0" borderId="0" xfId="3" applyNumberFormat="1" applyFont="1" applyBorder="1" applyAlignment="1">
      <alignment horizontal="right" vertical="center"/>
    </xf>
    <xf numFmtId="180" fontId="2" fillId="0" borderId="0" xfId="0" applyNumberFormat="1" applyFont="1" applyProtection="1"/>
    <xf numFmtId="180" fontId="2" fillId="0" borderId="0" xfId="0" applyNumberFormat="1" applyFont="1" applyFill="1" applyProtection="1"/>
    <xf numFmtId="38" fontId="6" fillId="0" borderId="0" xfId="1" applyFont="1" applyAlignment="1" applyProtection="1">
      <alignment vertical="center"/>
    </xf>
    <xf numFmtId="38" fontId="76" fillId="0" borderId="0" xfId="1" applyFont="1" applyFill="1" applyBorder="1" applyAlignment="1"/>
    <xf numFmtId="38" fontId="2" fillId="0" borderId="0" xfId="1" applyFont="1" applyFill="1" applyBorder="1" applyAlignment="1"/>
    <xf numFmtId="38" fontId="19" fillId="0" borderId="168" xfId="1" applyFont="1" applyFill="1" applyBorder="1" applyAlignment="1" applyProtection="1">
      <alignment horizontal="center" vertical="center"/>
    </xf>
    <xf numFmtId="38" fontId="10" fillId="0" borderId="169" xfId="1" applyFont="1" applyFill="1" applyBorder="1" applyAlignment="1" applyProtection="1">
      <alignment horizontal="center" vertical="center"/>
    </xf>
    <xf numFmtId="38" fontId="2" fillId="0" borderId="191" xfId="1" applyFont="1" applyFill="1" applyBorder="1" applyAlignment="1" applyProtection="1"/>
    <xf numFmtId="38" fontId="76" fillId="0" borderId="172" xfId="1" applyFont="1" applyFill="1" applyBorder="1" applyAlignment="1" applyProtection="1">
      <alignment vertical="center"/>
    </xf>
    <xf numFmtId="38" fontId="2" fillId="0" borderId="29" xfId="1" applyFont="1" applyFill="1" applyBorder="1" applyAlignment="1"/>
    <xf numFmtId="38" fontId="2" fillId="0" borderId="22" xfId="1" applyFont="1" applyBorder="1" applyAlignment="1" applyProtection="1">
      <alignment horizontal="right" vertical="center"/>
    </xf>
    <xf numFmtId="38" fontId="2" fillId="0" borderId="26" xfId="1" applyFont="1" applyBorder="1" applyAlignment="1" applyProtection="1">
      <alignment horizontal="right" vertical="center"/>
    </xf>
    <xf numFmtId="38" fontId="2" fillId="0" borderId="42" xfId="1" applyFont="1" applyBorder="1" applyAlignment="1" applyProtection="1">
      <alignment horizontal="right" vertical="center"/>
    </xf>
    <xf numFmtId="38" fontId="2" fillId="0" borderId="21" xfId="1" applyFont="1" applyBorder="1" applyAlignment="1" applyProtection="1"/>
    <xf numFmtId="176" fontId="2" fillId="0" borderId="53" xfId="0" applyNumberFormat="1" applyFont="1" applyFill="1" applyBorder="1" applyAlignment="1" applyProtection="1">
      <alignment horizontal="right" vertical="center"/>
    </xf>
    <xf numFmtId="176" fontId="26" fillId="0" borderId="53" xfId="0" applyNumberFormat="1" applyFont="1" applyFill="1" applyBorder="1" applyAlignment="1" applyProtection="1">
      <alignment horizontal="right" vertical="center"/>
    </xf>
    <xf numFmtId="3" fontId="2" fillId="0" borderId="11" xfId="1" applyNumberFormat="1" applyFont="1" applyFill="1" applyBorder="1" applyAlignment="1" applyProtection="1">
      <alignment vertical="center"/>
    </xf>
    <xf numFmtId="38" fontId="2" fillId="0" borderId="163" xfId="1" applyFont="1" applyFill="1" applyBorder="1" applyAlignment="1" applyProtection="1">
      <alignment horizontal="right" vertical="center"/>
    </xf>
    <xf numFmtId="38" fontId="2" fillId="0" borderId="21" xfId="1" applyFont="1" applyBorder="1" applyAlignment="1" applyProtection="1">
      <alignment horizontal="right" vertical="center"/>
    </xf>
    <xf numFmtId="0" fontId="2" fillId="0" borderId="66" xfId="0" applyFont="1" applyBorder="1"/>
    <xf numFmtId="0" fontId="2" fillId="0" borderId="66" xfId="0" applyFont="1" applyBorder="1" applyAlignment="1">
      <alignment horizontal="right"/>
    </xf>
    <xf numFmtId="38" fontId="2" fillId="0" borderId="164" xfId="1" applyFont="1" applyBorder="1"/>
    <xf numFmtId="191" fontId="2" fillId="0" borderId="66" xfId="1" applyNumberFormat="1" applyFont="1" applyBorder="1" applyAlignment="1">
      <alignment horizontal="right" vertical="center"/>
    </xf>
    <xf numFmtId="191" fontId="2" fillId="0" borderId="67" xfId="1" applyNumberFormat="1" applyFont="1" applyBorder="1"/>
    <xf numFmtId="38" fontId="26" fillId="0" borderId="67" xfId="1" applyFont="1" applyBorder="1" applyAlignment="1">
      <alignment vertical="center"/>
    </xf>
    <xf numFmtId="176" fontId="2" fillId="0" borderId="192" xfId="0" applyNumberFormat="1" applyFont="1" applyFill="1" applyBorder="1" applyAlignment="1" applyProtection="1">
      <alignment horizontal="right" vertical="center"/>
    </xf>
    <xf numFmtId="0" fontId="2" fillId="0" borderId="0" xfId="0" applyFont="1" applyFill="1" applyBorder="1" applyAlignment="1" applyProtection="1">
      <alignment vertical="center"/>
    </xf>
    <xf numFmtId="38" fontId="15" fillId="0" borderId="193" xfId="1" applyFont="1" applyFill="1" applyBorder="1" applyAlignment="1" applyProtection="1">
      <alignment vertical="center"/>
    </xf>
    <xf numFmtId="0" fontId="29" fillId="0" borderId="39" xfId="12" applyFont="1" applyFill="1" applyBorder="1" applyAlignment="1" applyProtection="1">
      <alignment horizontal="right" vertical="center"/>
      <protection locked="0"/>
    </xf>
    <xf numFmtId="0" fontId="29" fillId="0" borderId="0" xfId="12" applyFont="1" applyFill="1" applyBorder="1" applyAlignment="1" applyProtection="1">
      <alignment horizontal="right" vertical="center"/>
      <protection locked="0"/>
    </xf>
    <xf numFmtId="3" fontId="29" fillId="0" borderId="33" xfId="1" applyNumberFormat="1" applyFont="1" applyFill="1" applyBorder="1" applyAlignment="1">
      <alignment horizontal="center" vertical="center"/>
    </xf>
    <xf numFmtId="3" fontId="29" fillId="0" borderId="104" xfId="1" applyNumberFormat="1" applyFont="1" applyFill="1" applyBorder="1" applyAlignment="1">
      <alignment horizontal="center" vertical="center"/>
    </xf>
    <xf numFmtId="3" fontId="29" fillId="0" borderId="119" xfId="1" applyNumberFormat="1" applyFont="1" applyFill="1" applyBorder="1" applyAlignment="1">
      <alignment horizontal="center" vertical="center"/>
    </xf>
    <xf numFmtId="3" fontId="29" fillId="0" borderId="67" xfId="1" applyNumberFormat="1" applyFont="1" applyFill="1" applyBorder="1" applyAlignment="1">
      <alignment horizontal="center" vertical="center"/>
    </xf>
    <xf numFmtId="3" fontId="29" fillId="0" borderId="120" xfId="1" applyNumberFormat="1" applyFont="1" applyFill="1" applyBorder="1" applyAlignment="1">
      <alignment horizontal="center" vertical="center"/>
    </xf>
    <xf numFmtId="3" fontId="29" fillId="0" borderId="117" xfId="1" applyNumberFormat="1" applyFont="1" applyFill="1" applyBorder="1" applyAlignment="1">
      <alignment horizontal="center" vertical="center"/>
    </xf>
    <xf numFmtId="184" fontId="29" fillId="0" borderId="77" xfId="1" applyNumberFormat="1" applyFont="1" applyFill="1" applyBorder="1" applyAlignment="1">
      <alignment horizontal="center" vertical="center"/>
    </xf>
    <xf numFmtId="38" fontId="29" fillId="0" borderId="10" xfId="1" applyFont="1" applyFill="1" applyBorder="1" applyAlignment="1">
      <alignment horizontal="center" vertical="center"/>
    </xf>
    <xf numFmtId="0" fontId="0" fillId="0" borderId="0" xfId="0" applyFont="1" applyAlignment="1">
      <alignment horizontal="left" shrinkToFit="1"/>
    </xf>
    <xf numFmtId="38" fontId="2" fillId="0" borderId="0" xfId="1" applyFont="1" applyFill="1"/>
    <xf numFmtId="176" fontId="71" fillId="2" borderId="66" xfId="0" applyNumberFormat="1" applyFont="1" applyFill="1" applyBorder="1" applyAlignment="1" applyProtection="1">
      <alignment vertical="center"/>
    </xf>
    <xf numFmtId="176" fontId="2" fillId="2" borderId="66" xfId="0" applyNumberFormat="1" applyFont="1" applyFill="1" applyBorder="1" applyAlignment="1" applyProtection="1">
      <alignment vertical="center"/>
    </xf>
    <xf numFmtId="0" fontId="2" fillId="0" borderId="0" xfId="0" applyFont="1" applyFill="1" applyBorder="1" applyAlignment="1" applyProtection="1">
      <alignment horizontal="center" vertical="center"/>
    </xf>
    <xf numFmtId="0" fontId="2" fillId="0" borderId="0" xfId="0" applyFont="1" applyBorder="1" applyAlignment="1" applyProtection="1">
      <alignment horizontal="center" vertical="center"/>
    </xf>
    <xf numFmtId="0" fontId="2" fillId="0" borderId="0" xfId="0" applyFont="1" applyFill="1" applyBorder="1" applyAlignment="1" applyProtection="1">
      <alignment vertical="center"/>
    </xf>
    <xf numFmtId="38" fontId="2" fillId="0" borderId="66" xfId="1" applyFont="1" applyBorder="1" applyAlignment="1">
      <alignment vertical="center"/>
    </xf>
    <xf numFmtId="38" fontId="2" fillId="0" borderId="66" xfId="1" applyFont="1" applyFill="1" applyBorder="1"/>
    <xf numFmtId="37" fontId="15" fillId="0" borderId="67" xfId="0" applyNumberFormat="1" applyFont="1" applyFill="1" applyBorder="1" applyAlignment="1" applyProtection="1">
      <alignment vertical="center"/>
    </xf>
    <xf numFmtId="37" fontId="2" fillId="0" borderId="67" xfId="0" applyNumberFormat="1" applyFont="1" applyFill="1" applyBorder="1" applyAlignment="1" applyProtection="1">
      <alignment vertical="center"/>
    </xf>
    <xf numFmtId="37" fontId="2" fillId="0" borderId="0" xfId="0" applyNumberFormat="1" applyFont="1" applyFill="1" applyBorder="1" applyProtection="1"/>
    <xf numFmtId="37" fontId="2" fillId="0" borderId="22" xfId="0" applyNumberFormat="1" applyFont="1" applyFill="1" applyBorder="1" applyProtection="1"/>
    <xf numFmtId="37" fontId="2" fillId="0" borderId="23" xfId="0" applyNumberFormat="1" applyFont="1" applyFill="1" applyBorder="1" applyProtection="1"/>
    <xf numFmtId="0" fontId="2" fillId="0" borderId="26" xfId="0" applyFont="1" applyFill="1" applyBorder="1" applyAlignment="1"/>
    <xf numFmtId="0" fontId="2" fillId="0" borderId="0" xfId="0" applyFont="1" applyFill="1"/>
    <xf numFmtId="2" fontId="2" fillId="0" borderId="11" xfId="0" applyNumberFormat="1" applyFont="1" applyFill="1" applyBorder="1" applyAlignment="1" applyProtection="1"/>
    <xf numFmtId="0" fontId="11" fillId="0" borderId="0" xfId="0" applyFont="1" applyFill="1" applyBorder="1" applyAlignment="1" applyProtection="1">
      <alignment horizontal="center" vertical="center"/>
    </xf>
    <xf numFmtId="38" fontId="2" fillId="0" borderId="22" xfId="1" applyFont="1" applyFill="1" applyBorder="1"/>
    <xf numFmtId="38" fontId="2" fillId="0" borderId="26" xfId="1" applyFont="1" applyFill="1" applyBorder="1"/>
    <xf numFmtId="38" fontId="2" fillId="0" borderId="0" xfId="1" applyFont="1" applyFill="1" applyBorder="1"/>
    <xf numFmtId="3" fontId="11" fillId="0" borderId="11" xfId="1" applyNumberFormat="1" applyFont="1" applyFill="1" applyBorder="1" applyAlignment="1" applyProtection="1">
      <alignment horizontal="right" vertical="center"/>
    </xf>
    <xf numFmtId="38" fontId="2" fillId="0" borderId="171" xfId="1" applyFont="1" applyBorder="1" applyAlignment="1">
      <alignment vertical="center"/>
    </xf>
    <xf numFmtId="38" fontId="2" fillId="0" borderId="197" xfId="1" applyFont="1" applyBorder="1" applyAlignment="1">
      <alignment vertical="center"/>
    </xf>
    <xf numFmtId="37" fontId="2" fillId="0" borderId="11" xfId="0" quotePrefix="1" applyNumberFormat="1" applyFont="1" applyBorder="1" applyAlignment="1" applyProtection="1">
      <alignment horizontal="right"/>
    </xf>
    <xf numFmtId="0" fontId="2" fillId="0" borderId="0" xfId="0" quotePrefix="1" applyFont="1" applyBorder="1" applyAlignment="1">
      <alignment horizontal="right"/>
    </xf>
    <xf numFmtId="0" fontId="2" fillId="0" borderId="22" xfId="0" quotePrefix="1" applyFont="1" applyBorder="1" applyAlignment="1" applyProtection="1">
      <alignment horizontal="right"/>
    </xf>
    <xf numFmtId="0" fontId="2" fillId="0" borderId="22" xfId="0" quotePrefix="1" applyFont="1" applyBorder="1" applyAlignment="1">
      <alignment horizontal="right"/>
    </xf>
    <xf numFmtId="0" fontId="2" fillId="0" borderId="67" xfId="0" quotePrefix="1" applyFont="1" applyBorder="1" applyAlignment="1">
      <alignment horizontal="right"/>
    </xf>
    <xf numFmtId="0" fontId="2" fillId="0" borderId="116" xfId="0" quotePrefix="1" applyFont="1" applyBorder="1"/>
    <xf numFmtId="0" fontId="2" fillId="0" borderId="67" xfId="0" quotePrefix="1" applyFont="1" applyBorder="1" applyAlignment="1">
      <alignment horizontal="right" vertical="center"/>
    </xf>
    <xf numFmtId="0" fontId="15" fillId="0" borderId="199" xfId="0" applyFont="1" applyFill="1" applyBorder="1" applyAlignment="1" applyProtection="1">
      <alignment horizontal="center" vertical="center" textRotation="255"/>
    </xf>
    <xf numFmtId="0" fontId="2" fillId="0" borderId="0" xfId="0" applyFont="1" applyAlignment="1" applyProtection="1">
      <alignment horizontal="right"/>
    </xf>
    <xf numFmtId="3" fontId="2" fillId="0" borderId="0" xfId="0" quotePrefix="1" applyNumberFormat="1" applyFont="1"/>
    <xf numFmtId="0" fontId="10" fillId="0" borderId="201" xfId="0" applyFont="1" applyFill="1" applyBorder="1" applyAlignment="1" applyProtection="1">
      <alignment horizontal="center" vertical="center"/>
    </xf>
    <xf numFmtId="176" fontId="2" fillId="0" borderId="201" xfId="0" applyNumberFormat="1" applyFont="1" applyFill="1" applyBorder="1" applyAlignment="1" applyProtection="1">
      <alignment horizontal="right" vertical="center"/>
    </xf>
    <xf numFmtId="176" fontId="2" fillId="0" borderId="201" xfId="0" applyNumberFormat="1" applyFont="1" applyFill="1" applyBorder="1" applyAlignment="1" applyProtection="1">
      <alignment horizontal="center" vertical="center"/>
    </xf>
    <xf numFmtId="0" fontId="80" fillId="0" borderId="0" xfId="0" applyFont="1" applyAlignment="1">
      <alignment vertical="center"/>
    </xf>
    <xf numFmtId="0" fontId="2" fillId="0" borderId="202" xfId="0" applyFont="1" applyFill="1" applyBorder="1" applyAlignment="1" applyProtection="1">
      <alignment horizontal="center" vertical="center" textRotation="255"/>
    </xf>
    <xf numFmtId="176" fontId="15" fillId="0" borderId="203" xfId="0" applyNumberFormat="1" applyFont="1" applyFill="1" applyBorder="1" applyAlignment="1" applyProtection="1">
      <alignment horizontal="right" vertical="center"/>
    </xf>
    <xf numFmtId="176" fontId="15" fillId="0" borderId="204" xfId="0" applyNumberFormat="1" applyFont="1" applyFill="1" applyBorder="1" applyAlignment="1" applyProtection="1">
      <alignment horizontal="right" vertical="center"/>
    </xf>
    <xf numFmtId="0" fontId="2" fillId="0" borderId="203" xfId="0" applyFont="1" applyBorder="1" applyAlignment="1">
      <alignment horizontal="center" vertical="center" textRotation="255"/>
    </xf>
    <xf numFmtId="0" fontId="2" fillId="0" borderId="205" xfId="0" applyFont="1" applyBorder="1" applyAlignment="1">
      <alignment horizontal="center" vertical="center" textRotation="255"/>
    </xf>
    <xf numFmtId="0" fontId="2" fillId="0" borderId="206" xfId="0" applyFont="1" applyFill="1" applyBorder="1" applyAlignment="1" applyProtection="1">
      <alignment vertical="center"/>
    </xf>
    <xf numFmtId="0" fontId="15" fillId="0" borderId="206" xfId="0" applyFont="1" applyFill="1" applyBorder="1" applyAlignment="1" applyProtection="1">
      <alignment horizontal="center" vertical="center" textRotation="255"/>
    </xf>
    <xf numFmtId="0" fontId="23" fillId="0" borderId="207" xfId="0" applyFont="1" applyFill="1" applyBorder="1" applyAlignment="1" applyProtection="1">
      <alignment horizontal="center" vertical="center"/>
    </xf>
    <xf numFmtId="0" fontId="15" fillId="0" borderId="205" xfId="0" applyFont="1" applyBorder="1" applyAlignment="1">
      <alignment vertical="center" textRotation="255"/>
    </xf>
    <xf numFmtId="0" fontId="32" fillId="0" borderId="206" xfId="2" applyFont="1" applyFill="1" applyBorder="1" applyAlignment="1" applyProtection="1">
      <alignment horizontal="center" vertical="center"/>
    </xf>
    <xf numFmtId="186" fontId="48" fillId="0" borderId="205" xfId="7" applyNumberFormat="1" applyFont="1" applyBorder="1" applyAlignment="1">
      <alignment vertical="center"/>
    </xf>
    <xf numFmtId="3" fontId="0" fillId="0" borderId="204" xfId="1" applyNumberFormat="1" applyFont="1" applyBorder="1" applyAlignment="1">
      <alignment horizontal="center" vertical="center"/>
    </xf>
    <xf numFmtId="206" fontId="11" fillId="0" borderId="14" xfId="0" applyNumberFormat="1" applyFont="1" applyFill="1" applyBorder="1" applyAlignment="1" applyProtection="1">
      <alignment vertical="center"/>
    </xf>
    <xf numFmtId="0" fontId="2" fillId="0" borderId="0" xfId="0" applyFont="1" applyAlignment="1">
      <alignment horizontal="center"/>
    </xf>
    <xf numFmtId="0" fontId="2" fillId="6" borderId="155" xfId="0" applyFont="1" applyFill="1" applyBorder="1" applyAlignment="1" applyProtection="1">
      <alignment horizontal="center" vertical="center"/>
    </xf>
    <xf numFmtId="0" fontId="2" fillId="6" borderId="194" xfId="0" applyFont="1" applyFill="1" applyBorder="1" applyAlignment="1" applyProtection="1">
      <alignment horizontal="center" vertical="center"/>
    </xf>
    <xf numFmtId="38" fontId="2" fillId="6" borderId="194" xfId="1" applyFont="1" applyFill="1" applyBorder="1" applyAlignment="1" applyProtection="1">
      <alignment horizontal="center" vertical="center"/>
    </xf>
    <xf numFmtId="37" fontId="76" fillId="0" borderId="202" xfId="0" applyNumberFormat="1" applyFont="1" applyBorder="1" applyAlignment="1" applyProtection="1">
      <alignment horizontal="right"/>
    </xf>
    <xf numFmtId="37" fontId="2" fillId="0" borderId="202" xfId="0" applyNumberFormat="1" applyFont="1" applyBorder="1" applyAlignment="1" applyProtection="1">
      <alignment horizontal="right"/>
    </xf>
    <xf numFmtId="0" fontId="2" fillId="0" borderId="196" xfId="0" quotePrefix="1" applyFont="1" applyFill="1" applyBorder="1" applyProtection="1"/>
    <xf numFmtId="0" fontId="2" fillId="0" borderId="204" xfId="0" applyFont="1" applyBorder="1" applyAlignment="1" applyProtection="1">
      <alignment vertical="center"/>
    </xf>
    <xf numFmtId="37" fontId="2" fillId="0" borderId="204" xfId="0" applyNumberFormat="1" applyFont="1" applyBorder="1" applyAlignment="1" applyProtection="1">
      <alignment vertical="center"/>
    </xf>
    <xf numFmtId="0" fontId="2" fillId="0" borderId="208" xfId="0" applyFont="1" applyBorder="1"/>
    <xf numFmtId="0" fontId="72" fillId="0" borderId="204" xfId="0" applyFont="1" applyBorder="1"/>
    <xf numFmtId="0" fontId="2" fillId="0" borderId="204" xfId="0" applyFont="1" applyBorder="1"/>
    <xf numFmtId="0" fontId="2" fillId="0" borderId="205" xfId="0" applyFont="1" applyBorder="1"/>
    <xf numFmtId="0" fontId="2" fillId="0" borderId="198" xfId="0" applyFont="1" applyBorder="1"/>
    <xf numFmtId="0" fontId="80" fillId="0" borderId="204" xfId="0" applyFont="1" applyBorder="1"/>
    <xf numFmtId="0" fontId="2" fillId="0" borderId="198" xfId="0" applyFont="1" applyBorder="1" applyAlignment="1">
      <alignment horizontal="right"/>
    </xf>
    <xf numFmtId="37" fontId="2" fillId="0" borderId="198" xfId="0" applyNumberFormat="1" applyFont="1" applyBorder="1"/>
    <xf numFmtId="0" fontId="2" fillId="0" borderId="198" xfId="0" applyFont="1" applyBorder="1" applyAlignment="1">
      <alignment horizontal="center"/>
    </xf>
    <xf numFmtId="0" fontId="2" fillId="0" borderId="198" xfId="0" applyFont="1" applyBorder="1" applyAlignment="1">
      <alignment horizontal="left"/>
    </xf>
    <xf numFmtId="3" fontId="2" fillId="0" borderId="204" xfId="0" applyNumberFormat="1" applyFont="1" applyBorder="1"/>
    <xf numFmtId="206" fontId="2" fillId="0" borderId="27" xfId="0" applyNumberFormat="1" applyFont="1" applyBorder="1" applyAlignment="1" applyProtection="1">
      <alignment vertical="center"/>
    </xf>
    <xf numFmtId="206" fontId="73" fillId="2" borderId="109" xfId="1" applyNumberFormat="1" applyFont="1" applyFill="1" applyBorder="1" applyAlignment="1" applyProtection="1">
      <alignment vertical="center"/>
    </xf>
    <xf numFmtId="206" fontId="2" fillId="0" borderId="27" xfId="0" applyNumberFormat="1" applyFont="1" applyBorder="1" applyAlignment="1" applyProtection="1">
      <alignment horizontal="right" vertical="center"/>
    </xf>
    <xf numFmtId="38" fontId="28" fillId="0" borderId="117" xfId="1" applyFont="1" applyFill="1" applyBorder="1" applyAlignment="1">
      <alignment horizontal="center" vertical="center"/>
    </xf>
    <xf numFmtId="0" fontId="28" fillId="0" borderId="67" xfId="1" applyNumberFormat="1" applyFont="1" applyFill="1" applyBorder="1" applyAlignment="1">
      <alignment horizontal="center" vertical="center"/>
    </xf>
    <xf numFmtId="0" fontId="2" fillId="0" borderId="0" xfId="0" applyFont="1" applyAlignment="1" applyProtection="1">
      <alignment horizontal="right"/>
    </xf>
    <xf numFmtId="0" fontId="2" fillId="0" borderId="0" xfId="0" applyFont="1" applyBorder="1" applyAlignment="1" applyProtection="1">
      <alignment horizontal="right" vertical="center"/>
    </xf>
    <xf numFmtId="0" fontId="2" fillId="0" borderId="0" xfId="0" applyFont="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0" xfId="0" applyFont="1" applyFill="1" applyBorder="1" applyAlignment="1" applyProtection="1">
      <alignment vertical="center"/>
    </xf>
    <xf numFmtId="0" fontId="76" fillId="0" borderId="0" xfId="0" applyFont="1" applyFill="1" applyBorder="1" applyAlignment="1" applyProtection="1">
      <alignment vertical="center"/>
    </xf>
    <xf numFmtId="0" fontId="2" fillId="0" borderId="0" xfId="0" applyFont="1" applyFill="1" applyBorder="1" applyAlignment="1">
      <alignment horizontal="right" vertical="center"/>
    </xf>
    <xf numFmtId="0" fontId="2" fillId="0" borderId="0" xfId="0" applyFont="1" applyFill="1" applyBorder="1" applyAlignment="1" applyProtection="1">
      <alignment horizontal="right" vertical="center"/>
    </xf>
    <xf numFmtId="38" fontId="81" fillId="0" borderId="0" xfId="1" applyFont="1" applyFill="1" applyBorder="1" applyAlignment="1">
      <alignment horizontal="center" vertical="center" shrinkToFit="1"/>
    </xf>
    <xf numFmtId="49" fontId="2" fillId="0" borderId="0" xfId="0" quotePrefix="1" applyNumberFormat="1" applyFont="1" applyFill="1" applyBorder="1" applyAlignment="1" applyProtection="1"/>
    <xf numFmtId="3" fontId="2" fillId="0" borderId="0" xfId="0" applyNumberFormat="1" applyFont="1" applyFill="1" applyBorder="1" applyAlignment="1" applyProtection="1">
      <alignment vertical="center"/>
    </xf>
    <xf numFmtId="38" fontId="2" fillId="0" borderId="0" xfId="1" applyFont="1" applyFill="1" applyBorder="1" applyAlignment="1" applyProtection="1">
      <alignment vertical="center"/>
    </xf>
    <xf numFmtId="37" fontId="92" fillId="0" borderId="0" xfId="0" applyNumberFormat="1" applyFont="1" applyBorder="1" applyAlignment="1">
      <alignment vertical="center"/>
    </xf>
    <xf numFmtId="56" fontId="76" fillId="0" borderId="0" xfId="0" quotePrefix="1" applyNumberFormat="1" applyFont="1" applyBorder="1" applyAlignment="1">
      <alignment vertical="center"/>
    </xf>
    <xf numFmtId="0" fontId="80" fillId="0" borderId="0" xfId="0" applyFont="1" applyBorder="1" applyAlignment="1">
      <alignment vertical="center"/>
    </xf>
    <xf numFmtId="49" fontId="2" fillId="0" borderId="0" xfId="0" applyNumberFormat="1" applyFont="1" applyBorder="1" applyAlignment="1">
      <alignment horizontal="left" vertical="center"/>
    </xf>
    <xf numFmtId="0" fontId="2" fillId="0" borderId="0" xfId="0" applyFont="1" applyBorder="1" applyAlignment="1" applyProtection="1">
      <alignment vertical="top"/>
    </xf>
    <xf numFmtId="0" fontId="76" fillId="0" borderId="0" xfId="0" applyFont="1" applyBorder="1" applyAlignment="1" applyProtection="1">
      <alignment vertical="center"/>
    </xf>
    <xf numFmtId="0" fontId="72" fillId="0" borderId="0" xfId="0" applyFont="1" applyBorder="1" applyAlignment="1" applyProtection="1">
      <alignment vertical="center"/>
    </xf>
    <xf numFmtId="38" fontId="35" fillId="0" borderId="0" xfId="1" applyFont="1" applyBorder="1" applyAlignment="1">
      <alignment horizontal="center" shrinkToFit="1"/>
    </xf>
    <xf numFmtId="38" fontId="15" fillId="0" borderId="0" xfId="1" applyFont="1" applyFill="1" applyBorder="1" applyAlignment="1" applyProtection="1">
      <alignment horizontal="right"/>
    </xf>
    <xf numFmtId="38" fontId="2" fillId="0" borderId="0" xfId="0" applyNumberFormat="1" applyFont="1" applyBorder="1" applyProtection="1"/>
    <xf numFmtId="0" fontId="2" fillId="0" borderId="0" xfId="0" applyFont="1" applyFill="1" applyBorder="1" applyAlignment="1" applyProtection="1">
      <alignment horizontal="center" vertical="center"/>
    </xf>
    <xf numFmtId="0" fontId="2" fillId="0" borderId="0" xfId="0" applyFont="1" applyBorder="1" applyAlignment="1" applyProtection="1">
      <alignment horizontal="center" vertical="center"/>
    </xf>
    <xf numFmtId="0" fontId="2" fillId="0" borderId="0" xfId="0" applyFont="1" applyFill="1" applyBorder="1" applyAlignment="1" applyProtection="1">
      <alignment vertical="center"/>
    </xf>
    <xf numFmtId="202" fontId="79" fillId="0" borderId="0" xfId="0" applyNumberFormat="1" applyFont="1" applyBorder="1"/>
    <xf numFmtId="49" fontId="2" fillId="0" borderId="0" xfId="0" quotePrefix="1" applyNumberFormat="1" applyFont="1" applyBorder="1"/>
    <xf numFmtId="206" fontId="2" fillId="0" borderId="28" xfId="0" applyNumberFormat="1" applyFont="1" applyBorder="1" applyAlignment="1" applyProtection="1">
      <alignment vertical="center"/>
    </xf>
    <xf numFmtId="38" fontId="76" fillId="0" borderId="0" xfId="1" applyFont="1" applyBorder="1" applyProtection="1"/>
    <xf numFmtId="37" fontId="82" fillId="0" borderId="0" xfId="0" applyNumberFormat="1" applyFont="1" applyFill="1" applyBorder="1" applyAlignment="1" applyProtection="1">
      <alignment horizontal="right"/>
    </xf>
    <xf numFmtId="0" fontId="0" fillId="8" borderId="29" xfId="0" applyFill="1" applyBorder="1" applyAlignment="1" applyProtection="1">
      <alignment horizontal="centerContinuous"/>
      <protection locked="0"/>
    </xf>
    <xf numFmtId="3" fontId="2" fillId="0" borderId="11" xfId="1" applyNumberFormat="1" applyFont="1" applyFill="1" applyBorder="1" applyAlignment="1" applyProtection="1"/>
    <xf numFmtId="3" fontId="2" fillId="0" borderId="0" xfId="0" applyNumberFormat="1" applyFont="1" applyAlignment="1" applyProtection="1">
      <alignment horizontal="right"/>
    </xf>
    <xf numFmtId="38" fontId="2" fillId="0" borderId="179" xfId="1" applyFont="1" applyBorder="1" applyAlignment="1">
      <alignment vertical="center"/>
    </xf>
    <xf numFmtId="183" fontId="2" fillId="0" borderId="186" xfId="1" applyNumberFormat="1" applyFont="1" applyBorder="1" applyAlignment="1">
      <alignment vertical="center"/>
    </xf>
    <xf numFmtId="38" fontId="2" fillId="0" borderId="186" xfId="1" applyFont="1" applyBorder="1" applyAlignment="1">
      <alignment vertical="center"/>
    </xf>
    <xf numFmtId="0" fontId="2" fillId="0" borderId="179" xfId="0" applyFont="1" applyBorder="1" applyAlignment="1">
      <alignment vertical="center"/>
    </xf>
    <xf numFmtId="205" fontId="11" fillId="0" borderId="170" xfId="1" applyNumberFormat="1" applyFont="1" applyFill="1" applyBorder="1" applyAlignment="1" applyProtection="1"/>
    <xf numFmtId="38" fontId="2" fillId="0" borderId="0" xfId="1" applyNumberFormat="1" applyFont="1" applyFill="1" applyBorder="1" applyAlignment="1" applyProtection="1"/>
    <xf numFmtId="38" fontId="2" fillId="0" borderId="0" xfId="0" applyNumberFormat="1" applyFont="1" applyProtection="1"/>
    <xf numFmtId="38" fontId="2" fillId="0" borderId="0" xfId="0" applyNumberFormat="1" applyFont="1"/>
    <xf numFmtId="38" fontId="76" fillId="0" borderId="170" xfId="1" applyFont="1" applyFill="1" applyBorder="1" applyAlignment="1" applyProtection="1"/>
    <xf numFmtId="37" fontId="76" fillId="0" borderId="170" xfId="0" applyNumberFormat="1" applyFont="1" applyFill="1" applyBorder="1" applyAlignment="1" applyProtection="1">
      <alignment horizontal="right"/>
    </xf>
    <xf numFmtId="38" fontId="76" fillId="0" borderId="170" xfId="1" applyFont="1" applyFill="1" applyBorder="1" applyAlignment="1" applyProtection="1">
      <alignment horizontal="right"/>
    </xf>
    <xf numFmtId="37" fontId="76" fillId="0" borderId="170" xfId="0" applyNumberFormat="1" applyFont="1" applyFill="1" applyBorder="1" applyAlignment="1" applyProtection="1"/>
    <xf numFmtId="38" fontId="76" fillId="0" borderId="0" xfId="1" applyFont="1" applyProtection="1"/>
    <xf numFmtId="0" fontId="2" fillId="0" borderId="29" xfId="0" applyFont="1" applyBorder="1" applyProtection="1"/>
    <xf numFmtId="38" fontId="2" fillId="0" borderId="29" xfId="1" applyFont="1" applyFill="1" applyBorder="1" applyAlignment="1" applyProtection="1"/>
    <xf numFmtId="0" fontId="2" fillId="0" borderId="0" xfId="0" applyFont="1" applyFill="1" applyBorder="1" applyAlignment="1" applyProtection="1">
      <alignment horizontal="center" vertical="center"/>
    </xf>
    <xf numFmtId="0" fontId="2" fillId="0" borderId="0" xfId="0" applyFont="1" applyFill="1" applyBorder="1" applyAlignment="1" applyProtection="1">
      <alignment vertical="center"/>
    </xf>
    <xf numFmtId="0" fontId="2" fillId="0" borderId="7" xfId="0" applyFont="1" applyFill="1" applyBorder="1" applyAlignment="1" applyProtection="1">
      <alignment horizontal="center" vertical="center"/>
    </xf>
    <xf numFmtId="3" fontId="2" fillId="0" borderId="0" xfId="0" applyNumberFormat="1" applyFont="1" applyFill="1" applyBorder="1" applyAlignment="1">
      <alignment vertical="center"/>
    </xf>
    <xf numFmtId="3" fontId="2" fillId="0" borderId="198" xfId="0" applyNumberFormat="1" applyFont="1" applyFill="1" applyBorder="1" applyAlignment="1">
      <alignment vertical="center"/>
    </xf>
    <xf numFmtId="3" fontId="2" fillId="0" borderId="0" xfId="0" applyNumberFormat="1" applyFont="1" applyFill="1" applyBorder="1" applyAlignment="1">
      <alignment horizontal="right" vertical="center"/>
    </xf>
    <xf numFmtId="3" fontId="2" fillId="0" borderId="198" xfId="0" applyNumberFormat="1" applyFont="1" applyFill="1" applyBorder="1" applyAlignment="1">
      <alignment horizontal="right" vertical="center"/>
    </xf>
    <xf numFmtId="0" fontId="2" fillId="0" borderId="198" xfId="0" applyFont="1" applyFill="1" applyBorder="1" applyAlignment="1">
      <alignment vertical="center"/>
    </xf>
    <xf numFmtId="0" fontId="80" fillId="0" borderId="198" xfId="0" applyFont="1" applyFill="1" applyBorder="1" applyAlignment="1">
      <alignment horizontal="right" vertical="center"/>
    </xf>
    <xf numFmtId="0" fontId="76" fillId="0" borderId="0" xfId="0" applyFont="1" applyFill="1" applyBorder="1" applyAlignment="1">
      <alignment horizontal="right" vertical="center"/>
    </xf>
    <xf numFmtId="3" fontId="100" fillId="12" borderId="0" xfId="0" applyNumberFormat="1" applyFont="1" applyFill="1" applyBorder="1" applyAlignment="1">
      <alignment vertical="center"/>
    </xf>
    <xf numFmtId="3" fontId="2" fillId="12" borderId="0" xfId="0" applyNumberFormat="1" applyFont="1" applyFill="1" applyBorder="1" applyAlignment="1">
      <alignment vertical="center"/>
    </xf>
    <xf numFmtId="0" fontId="72" fillId="0" borderId="0" xfId="0" applyFont="1" applyFill="1" applyBorder="1" applyAlignment="1" applyProtection="1">
      <alignment horizontal="center" vertical="center"/>
    </xf>
    <xf numFmtId="0" fontId="80" fillId="0" borderId="0" xfId="0" applyFont="1" applyBorder="1" applyAlignment="1">
      <alignment horizontal="right" vertical="center"/>
    </xf>
    <xf numFmtId="3" fontId="2" fillId="0" borderId="0" xfId="0" applyNumberFormat="1" applyFont="1" applyBorder="1" applyAlignment="1">
      <alignment horizontal="right" vertical="center"/>
    </xf>
    <xf numFmtId="0" fontId="76" fillId="0" borderId="0" xfId="0" applyFont="1" applyBorder="1" applyAlignment="1">
      <alignment horizontal="right" vertical="center"/>
    </xf>
    <xf numFmtId="0" fontId="72" fillId="0" borderId="0" xfId="0" applyFont="1" applyBorder="1" applyAlignment="1">
      <alignment horizontal="right" vertical="center"/>
    </xf>
    <xf numFmtId="3" fontId="100" fillId="0" borderId="0" xfId="0" applyNumberFormat="1" applyFont="1" applyBorder="1" applyAlignment="1">
      <alignment vertical="center"/>
    </xf>
    <xf numFmtId="3" fontId="100" fillId="0" borderId="0" xfId="0" applyNumberFormat="1" applyFont="1" applyBorder="1"/>
    <xf numFmtId="4" fontId="100" fillId="0" borderId="0" xfId="0" applyNumberFormat="1" applyFont="1" applyBorder="1"/>
    <xf numFmtId="0" fontId="2" fillId="0" borderId="0" xfId="2" applyFont="1" applyFill="1" applyAlignment="1" applyProtection="1">
      <alignment horizontal="right"/>
    </xf>
    <xf numFmtId="0" fontId="72" fillId="0" borderId="0" xfId="0" applyFont="1" applyFill="1" applyBorder="1" applyAlignment="1">
      <alignment horizontal="right" vertical="center"/>
    </xf>
    <xf numFmtId="3" fontId="2" fillId="0" borderId="0" xfId="0" applyNumberFormat="1" applyFont="1" applyAlignment="1">
      <alignment horizontal="right" vertical="center"/>
    </xf>
    <xf numFmtId="3" fontId="2" fillId="0" borderId="164" xfId="0" applyNumberFormat="1" applyFont="1" applyBorder="1" applyAlignment="1">
      <alignment horizontal="right" vertical="center"/>
    </xf>
    <xf numFmtId="3" fontId="2" fillId="0" borderId="170" xfId="0" applyNumberFormat="1" applyFont="1" applyFill="1" applyBorder="1" applyAlignment="1" applyProtection="1">
      <alignment horizontal="right"/>
    </xf>
    <xf numFmtId="0" fontId="83" fillId="0" borderId="0" xfId="0" applyFont="1" applyFill="1" applyBorder="1" applyAlignment="1" applyProtection="1">
      <alignment vertical="center"/>
    </xf>
    <xf numFmtId="0" fontId="105" fillId="0" borderId="0" xfId="0" applyFont="1" applyFill="1" applyBorder="1" applyAlignment="1" applyProtection="1">
      <alignment vertical="center"/>
    </xf>
    <xf numFmtId="0" fontId="106" fillId="0" borderId="210" xfId="0" applyFont="1" applyFill="1" applyBorder="1" applyAlignment="1">
      <alignment vertical="center"/>
    </xf>
    <xf numFmtId="0" fontId="106" fillId="0" borderId="210" xfId="0" applyFont="1" applyFill="1" applyBorder="1" applyAlignment="1" applyProtection="1">
      <alignment vertical="center"/>
    </xf>
    <xf numFmtId="0" fontId="106" fillId="0" borderId="0" xfId="0" applyFont="1" applyFill="1" applyBorder="1" applyAlignment="1">
      <alignment vertical="center"/>
    </xf>
    <xf numFmtId="0" fontId="106" fillId="0" borderId="210" xfId="0" applyFont="1" applyFill="1" applyBorder="1" applyAlignment="1" applyProtection="1">
      <alignment horizontal="right" vertical="center"/>
    </xf>
    <xf numFmtId="0" fontId="106" fillId="0" borderId="167" xfId="0" applyFont="1" applyFill="1" applyBorder="1" applyAlignment="1" applyProtection="1">
      <alignment vertical="center"/>
    </xf>
    <xf numFmtId="0" fontId="107" fillId="0" borderId="165" xfId="0" applyFont="1" applyFill="1" applyBorder="1" applyAlignment="1" applyProtection="1">
      <alignment vertical="center"/>
    </xf>
    <xf numFmtId="0" fontId="107" fillId="0" borderId="165" xfId="0" applyFont="1" applyFill="1" applyBorder="1" applyAlignment="1" applyProtection="1">
      <alignment horizontal="center" vertical="center" shrinkToFit="1"/>
    </xf>
    <xf numFmtId="0" fontId="107" fillId="0" borderId="165" xfId="0" applyFont="1" applyFill="1" applyBorder="1" applyAlignment="1" applyProtection="1">
      <alignment horizontal="center" vertical="center"/>
    </xf>
    <xf numFmtId="0" fontId="107" fillId="0" borderId="211" xfId="0" applyFont="1" applyFill="1" applyBorder="1" applyAlignment="1" applyProtection="1">
      <alignment horizontal="center" vertical="center"/>
    </xf>
    <xf numFmtId="0" fontId="107" fillId="0" borderId="170" xfId="0" applyFont="1" applyFill="1" applyBorder="1" applyAlignment="1" applyProtection="1">
      <alignment horizontal="center" vertical="center"/>
    </xf>
    <xf numFmtId="0" fontId="107" fillId="0" borderId="170" xfId="0" applyFont="1" applyFill="1" applyBorder="1" applyAlignment="1" applyProtection="1">
      <alignment vertical="center"/>
    </xf>
    <xf numFmtId="0" fontId="107" fillId="0" borderId="211" xfId="0" applyFont="1" applyFill="1" applyBorder="1" applyAlignment="1" applyProtection="1">
      <alignment horizontal="center" vertical="center" shrinkToFit="1"/>
    </xf>
    <xf numFmtId="0" fontId="106" fillId="0" borderId="0" xfId="0" applyFont="1" applyFill="1" applyBorder="1" applyAlignment="1" applyProtection="1">
      <alignment horizontal="center" vertical="center"/>
    </xf>
    <xf numFmtId="0" fontId="107" fillId="0" borderId="170" xfId="0" applyFont="1" applyFill="1" applyBorder="1" applyAlignment="1" applyProtection="1">
      <alignment vertical="center" shrinkToFit="1"/>
    </xf>
    <xf numFmtId="0" fontId="107" fillId="0" borderId="170" xfId="0" applyFont="1" applyFill="1" applyBorder="1" applyAlignment="1" applyProtection="1">
      <alignment horizontal="center" vertical="center" shrinkToFit="1"/>
    </xf>
    <xf numFmtId="0" fontId="106" fillId="0" borderId="212" xfId="0" applyFont="1" applyFill="1" applyBorder="1" applyAlignment="1" applyProtection="1">
      <alignment vertical="center"/>
    </xf>
    <xf numFmtId="0" fontId="107" fillId="0" borderId="213" xfId="0" applyFont="1" applyFill="1" applyBorder="1" applyAlignment="1" applyProtection="1">
      <alignment vertical="center"/>
    </xf>
    <xf numFmtId="0" fontId="107" fillId="0" borderId="213" xfId="0" applyFont="1" applyFill="1" applyBorder="1" applyAlignment="1" applyProtection="1">
      <alignment horizontal="center" vertical="center" shrinkToFit="1"/>
    </xf>
    <xf numFmtId="0" fontId="107" fillId="0" borderId="213" xfId="0" applyFont="1" applyFill="1" applyBorder="1" applyAlignment="1" applyProtection="1">
      <alignment horizontal="center" vertical="center"/>
    </xf>
    <xf numFmtId="0" fontId="107" fillId="0" borderId="212" xfId="0" applyFont="1" applyFill="1" applyBorder="1" applyAlignment="1" applyProtection="1">
      <alignment horizontal="center" vertical="center"/>
    </xf>
    <xf numFmtId="176" fontId="106" fillId="0" borderId="213" xfId="0" applyNumberFormat="1" applyFont="1" applyFill="1" applyBorder="1" applyAlignment="1" applyProtection="1">
      <alignment vertical="center"/>
    </xf>
    <xf numFmtId="0" fontId="106" fillId="0" borderId="213" xfId="0" applyNumberFormat="1" applyFont="1" applyFill="1" applyBorder="1" applyAlignment="1" applyProtection="1">
      <alignment horizontal="right" vertical="center"/>
    </xf>
    <xf numFmtId="0" fontId="106" fillId="0" borderId="213" xfId="0" applyFont="1" applyFill="1" applyBorder="1" applyAlignment="1" applyProtection="1">
      <alignment vertical="center"/>
    </xf>
    <xf numFmtId="176" fontId="106" fillId="0" borderId="169" xfId="0" applyNumberFormat="1" applyFont="1" applyFill="1" applyBorder="1" applyAlignment="1" applyProtection="1">
      <alignment horizontal="right" vertical="center"/>
    </xf>
    <xf numFmtId="176" fontId="106" fillId="0" borderId="168" xfId="0" applyNumberFormat="1" applyFont="1" applyFill="1" applyBorder="1" applyAlignment="1" applyProtection="1">
      <alignment horizontal="right" vertical="center"/>
    </xf>
    <xf numFmtId="0" fontId="107" fillId="0" borderId="0" xfId="0" applyFont="1" applyFill="1" applyBorder="1" applyAlignment="1" applyProtection="1">
      <alignment vertical="center"/>
    </xf>
    <xf numFmtId="176" fontId="106" fillId="0" borderId="170" xfId="0" applyNumberFormat="1" applyFont="1" applyFill="1" applyBorder="1" applyAlignment="1" applyProtection="1">
      <alignment vertical="center"/>
    </xf>
    <xf numFmtId="176" fontId="106" fillId="13" borderId="170" xfId="0" applyNumberFormat="1" applyFont="1" applyFill="1" applyBorder="1" applyAlignment="1" applyProtection="1">
      <alignment vertical="center"/>
    </xf>
    <xf numFmtId="176" fontId="106" fillId="13" borderId="170" xfId="0" applyNumberFormat="1" applyFont="1" applyFill="1" applyBorder="1" applyAlignment="1" applyProtection="1">
      <alignment horizontal="right" vertical="center"/>
    </xf>
    <xf numFmtId="176" fontId="106" fillId="0" borderId="0" xfId="0" applyNumberFormat="1" applyFont="1" applyFill="1" applyBorder="1" applyAlignment="1" applyProtection="1">
      <alignment vertical="center"/>
    </xf>
    <xf numFmtId="176" fontId="106" fillId="13" borderId="0" xfId="0" applyNumberFormat="1" applyFont="1" applyFill="1" applyBorder="1" applyAlignment="1" applyProtection="1">
      <alignment vertical="center"/>
    </xf>
    <xf numFmtId="176" fontId="106" fillId="13" borderId="0" xfId="0" applyNumberFormat="1" applyFont="1" applyFill="1" applyBorder="1" applyAlignment="1" applyProtection="1">
      <alignment horizontal="right" vertical="center"/>
    </xf>
    <xf numFmtId="0" fontId="108" fillId="0" borderId="0" xfId="0" applyFont="1" applyFill="1" applyBorder="1" applyAlignment="1">
      <alignment vertical="center"/>
    </xf>
    <xf numFmtId="0" fontId="108" fillId="0" borderId="199" xfId="0" applyFont="1" applyFill="1" applyBorder="1" applyAlignment="1">
      <alignment horizontal="right" vertical="center"/>
    </xf>
    <xf numFmtId="184" fontId="108" fillId="0" borderId="199" xfId="0" applyNumberFormat="1" applyFont="1" applyFill="1" applyBorder="1" applyAlignment="1">
      <alignment vertical="center"/>
    </xf>
    <xf numFmtId="176" fontId="108" fillId="0" borderId="0" xfId="0" applyNumberFormat="1" applyFont="1" applyFill="1" applyBorder="1" applyAlignment="1">
      <alignment vertical="center"/>
    </xf>
    <xf numFmtId="176" fontId="2" fillId="0" borderId="0" xfId="0" applyNumberFormat="1" applyFont="1" applyFill="1" applyBorder="1" applyAlignment="1" applyProtection="1">
      <alignment horizontal="center"/>
    </xf>
    <xf numFmtId="0" fontId="44" fillId="6" borderId="0" xfId="0" applyFont="1" applyFill="1" applyBorder="1" applyAlignment="1" applyProtection="1">
      <alignment horizontal="center" vertical="center" shrinkToFit="1"/>
    </xf>
    <xf numFmtId="0" fontId="44" fillId="0" borderId="215" xfId="0" applyFont="1" applyBorder="1" applyAlignment="1" applyProtection="1">
      <alignment horizontal="center" vertical="center" shrinkToFit="1"/>
    </xf>
    <xf numFmtId="176" fontId="44" fillId="6" borderId="216" xfId="0" applyNumberFormat="1" applyFont="1" applyFill="1" applyBorder="1" applyAlignment="1">
      <alignment horizontal="right" vertical="center" shrinkToFit="1"/>
    </xf>
    <xf numFmtId="176" fontId="44" fillId="6" borderId="217" xfId="0" applyNumberFormat="1" applyFont="1" applyFill="1" applyBorder="1" applyAlignment="1">
      <alignment horizontal="right" vertical="center" shrinkToFit="1"/>
    </xf>
    <xf numFmtId="176" fontId="44" fillId="6" borderId="214" xfId="0" applyNumberFormat="1" applyFont="1" applyFill="1" applyBorder="1" applyAlignment="1">
      <alignment horizontal="right" vertical="center" shrinkToFit="1"/>
    </xf>
    <xf numFmtId="176" fontId="44" fillId="6" borderId="218" xfId="0" applyNumberFormat="1" applyFont="1" applyFill="1" applyBorder="1" applyAlignment="1">
      <alignment horizontal="right" vertical="center" shrinkToFit="1"/>
    </xf>
    <xf numFmtId="176" fontId="44" fillId="6" borderId="219" xfId="0" applyNumberFormat="1" applyFont="1" applyFill="1" applyBorder="1" applyAlignment="1">
      <alignment horizontal="right" vertical="center" shrinkToFit="1"/>
    </xf>
    <xf numFmtId="176" fontId="44" fillId="2" borderId="216" xfId="0" applyNumberFormat="1" applyFont="1" applyFill="1" applyBorder="1" applyAlignment="1">
      <alignment vertical="center" shrinkToFit="1"/>
    </xf>
    <xf numFmtId="176" fontId="44" fillId="2" borderId="217" xfId="0" applyNumberFormat="1" applyFont="1" applyFill="1" applyBorder="1" applyAlignment="1">
      <alignment vertical="center" shrinkToFit="1"/>
    </xf>
    <xf numFmtId="176" fontId="44" fillId="2" borderId="214" xfId="0" applyNumberFormat="1" applyFont="1" applyFill="1" applyBorder="1" applyAlignment="1">
      <alignment vertical="center" shrinkToFit="1"/>
    </xf>
    <xf numFmtId="176" fontId="44" fillId="2" borderId="218" xfId="0" applyNumberFormat="1" applyFont="1" applyFill="1" applyBorder="1" applyAlignment="1">
      <alignment vertical="center" shrinkToFit="1"/>
    </xf>
    <xf numFmtId="176" fontId="44" fillId="2" borderId="219" xfId="0" applyNumberFormat="1" applyFont="1" applyFill="1" applyBorder="1" applyAlignment="1">
      <alignment vertical="center" shrinkToFit="1"/>
    </xf>
    <xf numFmtId="0" fontId="2" fillId="0" borderId="214" xfId="0" applyFont="1" applyFill="1" applyBorder="1" applyAlignment="1" applyProtection="1">
      <alignment vertical="center"/>
    </xf>
    <xf numFmtId="0" fontId="7" fillId="0" borderId="214" xfId="0" applyFont="1" applyBorder="1" applyAlignment="1" applyProtection="1">
      <alignment vertical="center"/>
    </xf>
    <xf numFmtId="0" fontId="15" fillId="0" borderId="214" xfId="0" applyFont="1" applyFill="1" applyBorder="1" applyProtection="1"/>
    <xf numFmtId="0" fontId="22" fillId="0" borderId="214" xfId="0" applyFont="1" applyFill="1" applyBorder="1" applyProtection="1"/>
    <xf numFmtId="0" fontId="15" fillId="0" borderId="214" xfId="0" applyFont="1" applyFill="1" applyBorder="1" applyAlignment="1" applyProtection="1">
      <alignment vertical="center"/>
    </xf>
    <xf numFmtId="0" fontId="2" fillId="0" borderId="171" xfId="0" applyFont="1" applyBorder="1" applyAlignment="1">
      <alignment vertical="center"/>
    </xf>
    <xf numFmtId="0" fontId="2" fillId="0" borderId="94" xfId="0" applyFont="1" applyBorder="1" applyAlignment="1">
      <alignment vertical="center"/>
    </xf>
    <xf numFmtId="0" fontId="2" fillId="0" borderId="215" xfId="2" applyFont="1" applyFill="1" applyBorder="1" applyAlignment="1" applyProtection="1">
      <alignment horizontal="center" vertical="center"/>
    </xf>
    <xf numFmtId="0" fontId="55" fillId="0" borderId="210" xfId="0" applyFont="1" applyBorder="1"/>
    <xf numFmtId="0" fontId="55" fillId="0" borderId="210" xfId="0" applyFont="1" applyBorder="1" applyAlignment="1">
      <alignment horizontal="distributed" vertical="center"/>
    </xf>
    <xf numFmtId="3" fontId="55" fillId="0" borderId="210" xfId="1" applyNumberFormat="1" applyFont="1" applyBorder="1" applyAlignment="1">
      <alignment vertical="center"/>
    </xf>
    <xf numFmtId="0" fontId="48" fillId="0" borderId="210" xfId="0" applyFont="1" applyBorder="1" applyAlignment="1">
      <alignment horizontal="center" vertical="center"/>
    </xf>
    <xf numFmtId="0" fontId="35" fillId="0" borderId="210" xfId="0" applyFont="1" applyBorder="1" applyAlignment="1">
      <alignment horizontal="center" vertical="center"/>
    </xf>
    <xf numFmtId="0" fontId="0" fillId="0" borderId="210" xfId="0" applyFont="1" applyBorder="1"/>
    <xf numFmtId="0" fontId="0" fillId="0" borderId="210" xfId="0" applyFont="1" applyBorder="1" applyAlignment="1">
      <alignment horizontal="distributed" vertical="center"/>
    </xf>
    <xf numFmtId="0" fontId="29" fillId="0" borderId="210" xfId="12" applyNumberFormat="1" applyFont="1" applyFill="1" applyBorder="1" applyAlignment="1" applyProtection="1">
      <alignment horizontal="center" vertical="center" textRotation="255"/>
      <protection locked="0"/>
    </xf>
    <xf numFmtId="0" fontId="29" fillId="0" borderId="210" xfId="0" applyFont="1" applyFill="1" applyBorder="1" applyAlignment="1">
      <alignment horizontal="right" vertical="center"/>
    </xf>
    <xf numFmtId="0" fontId="29" fillId="0" borderId="210" xfId="12" applyNumberFormat="1" applyFont="1" applyFill="1" applyBorder="1" applyAlignment="1" applyProtection="1">
      <alignment horizontal="right" vertical="center"/>
      <protection locked="0"/>
    </xf>
    <xf numFmtId="0" fontId="29" fillId="0" borderId="210" xfId="12" applyFont="1" applyFill="1" applyBorder="1" applyAlignment="1" applyProtection="1">
      <alignment horizontal="right" vertical="center"/>
      <protection locked="0"/>
    </xf>
    <xf numFmtId="0" fontId="29" fillId="0" borderId="210" xfId="0" applyFont="1" applyFill="1" applyBorder="1" applyAlignment="1">
      <alignment vertical="center"/>
    </xf>
    <xf numFmtId="38" fontId="110" fillId="0" borderId="117" xfId="1" applyFont="1" applyFill="1" applyBorder="1" applyAlignment="1">
      <alignment horizontal="center" vertical="center"/>
    </xf>
    <xf numFmtId="0" fontId="10" fillId="0" borderId="214" xfId="0" applyFont="1" applyBorder="1" applyAlignment="1" applyProtection="1">
      <alignment horizontal="center" vertical="center"/>
    </xf>
    <xf numFmtId="0" fontId="14" fillId="0" borderId="214" xfId="0" applyFont="1" applyBorder="1" applyAlignment="1" applyProtection="1">
      <alignment horizontal="center" vertical="center"/>
    </xf>
    <xf numFmtId="0" fontId="10" fillId="0" borderId="214" xfId="0" applyFont="1" applyBorder="1" applyAlignment="1" applyProtection="1">
      <alignment horizontal="center" vertical="center" shrinkToFit="1"/>
    </xf>
    <xf numFmtId="207" fontId="2" fillId="0" borderId="26" xfId="0" applyNumberFormat="1" applyFont="1" applyBorder="1" applyAlignment="1">
      <alignment horizontal="right"/>
    </xf>
    <xf numFmtId="207" fontId="2" fillId="0" borderId="0" xfId="0" applyNumberFormat="1" applyFont="1"/>
    <xf numFmtId="206" fontId="11" fillId="0" borderId="11" xfId="1" applyNumberFormat="1" applyFont="1" applyFill="1" applyBorder="1" applyAlignment="1" applyProtection="1">
      <alignment horizontal="right" vertical="center"/>
    </xf>
    <xf numFmtId="4" fontId="2" fillId="0" borderId="11" xfId="0" applyNumberFormat="1" applyFont="1" applyBorder="1" applyAlignment="1" applyProtection="1"/>
    <xf numFmtId="180" fontId="0" fillId="8" borderId="37" xfId="0" applyNumberFormat="1" applyFill="1" applyBorder="1" applyProtection="1">
      <protection locked="0"/>
    </xf>
    <xf numFmtId="0" fontId="2" fillId="0" borderId="220" xfId="0" applyFont="1" applyBorder="1" applyAlignment="1" applyProtection="1">
      <alignment vertical="center"/>
    </xf>
    <xf numFmtId="0" fontId="2" fillId="0" borderId="220" xfId="0" applyFont="1" applyFill="1" applyBorder="1" applyAlignment="1" applyProtection="1">
      <alignment horizontal="center" vertical="center"/>
    </xf>
    <xf numFmtId="0" fontId="10" fillId="0" borderId="220" xfId="0" applyFont="1" applyFill="1" applyBorder="1" applyAlignment="1" applyProtection="1">
      <alignment horizontal="center" vertical="center"/>
    </xf>
    <xf numFmtId="0" fontId="19" fillId="0" borderId="220" xfId="0" applyFont="1" applyFill="1" applyBorder="1" applyAlignment="1" applyProtection="1">
      <alignment horizontal="center" vertical="center"/>
    </xf>
    <xf numFmtId="176" fontId="2" fillId="0" borderId="220" xfId="0" applyNumberFormat="1" applyFont="1" applyFill="1" applyBorder="1" applyAlignment="1" applyProtection="1">
      <alignment horizontal="right" vertical="center"/>
    </xf>
    <xf numFmtId="0" fontId="2" fillId="0" borderId="220" xfId="0" applyFont="1" applyBorder="1" applyAlignment="1" applyProtection="1">
      <alignment horizontal="right" vertical="center"/>
    </xf>
    <xf numFmtId="49" fontId="2" fillId="0" borderId="220" xfId="0" applyNumberFormat="1" applyFont="1" applyFill="1" applyBorder="1" applyAlignment="1" applyProtection="1">
      <alignment vertical="center"/>
    </xf>
    <xf numFmtId="181" fontId="2" fillId="0" borderId="67" xfId="3" applyNumberFormat="1" applyFont="1" applyBorder="1" applyAlignment="1">
      <alignment horizontal="right" vertical="center"/>
    </xf>
    <xf numFmtId="181" fontId="2" fillId="0" borderId="220" xfId="3" applyNumberFormat="1" applyFont="1" applyBorder="1" applyAlignment="1">
      <alignment horizontal="right" vertical="center"/>
    </xf>
    <xf numFmtId="181" fontId="2" fillId="0" borderId="221" xfId="3" applyNumberFormat="1" applyFont="1" applyBorder="1" applyAlignment="1">
      <alignment horizontal="right" vertical="center"/>
    </xf>
    <xf numFmtId="0" fontId="2" fillId="0" borderId="221" xfId="3" applyFont="1" applyBorder="1" applyAlignment="1">
      <alignment horizontal="right" vertical="center"/>
    </xf>
    <xf numFmtId="0" fontId="2" fillId="0" borderId="220" xfId="3" applyFont="1" applyBorder="1" applyAlignment="1">
      <alignment horizontal="right" vertical="center"/>
    </xf>
    <xf numFmtId="0" fontId="2" fillId="0" borderId="222" xfId="0" quotePrefix="1" applyFont="1" applyFill="1" applyBorder="1" applyAlignment="1" applyProtection="1"/>
    <xf numFmtId="0" fontId="2" fillId="0" borderId="220" xfId="0" applyFont="1" applyBorder="1" applyProtection="1"/>
    <xf numFmtId="49" fontId="2" fillId="0" borderId="223" xfId="0" applyNumberFormat="1" applyFont="1" applyFill="1" applyBorder="1" applyAlignment="1" applyProtection="1">
      <alignment vertical="center"/>
    </xf>
    <xf numFmtId="180" fontId="2" fillId="0" borderId="220" xfId="3" applyNumberFormat="1" applyFont="1" applyBorder="1" applyAlignment="1">
      <alignment horizontal="right" vertical="center"/>
    </xf>
    <xf numFmtId="180" fontId="2" fillId="0" borderId="220" xfId="3" applyNumberFormat="1" applyFont="1" applyBorder="1" applyAlignment="1">
      <alignment horizontal="right"/>
    </xf>
    <xf numFmtId="180" fontId="2" fillId="0" borderId="224" xfId="3" applyNumberFormat="1" applyFont="1" applyBorder="1" applyAlignment="1">
      <alignment horizontal="right"/>
    </xf>
    <xf numFmtId="176" fontId="2" fillId="0" borderId="224" xfId="0" applyNumberFormat="1" applyFont="1" applyFill="1" applyBorder="1" applyAlignment="1" applyProtection="1">
      <alignment horizontal="center" vertical="center"/>
    </xf>
    <xf numFmtId="49" fontId="2" fillId="0" borderId="225" xfId="0" applyNumberFormat="1" applyFont="1" applyFill="1" applyBorder="1" applyAlignment="1" applyProtection="1">
      <alignment vertical="center"/>
    </xf>
    <xf numFmtId="0" fontId="2" fillId="0" borderId="225" xfId="0" applyFont="1" applyFill="1" applyBorder="1" applyAlignment="1" applyProtection="1">
      <alignment vertical="center"/>
    </xf>
    <xf numFmtId="180" fontId="2" fillId="0" borderId="220" xfId="3" applyNumberFormat="1" applyFont="1" applyBorder="1" applyAlignment="1" applyProtection="1">
      <alignment horizontal="right"/>
      <protection locked="0" hidden="1"/>
    </xf>
    <xf numFmtId="0" fontId="15" fillId="0" borderId="220" xfId="0" applyFont="1" applyBorder="1" applyAlignment="1" applyProtection="1">
      <alignment vertical="center"/>
    </xf>
    <xf numFmtId="0" fontId="15" fillId="0" borderId="220" xfId="0" applyFont="1" applyFill="1" applyBorder="1" applyAlignment="1" applyProtection="1">
      <alignment horizontal="center" vertical="center"/>
    </xf>
    <xf numFmtId="0" fontId="23" fillId="0" borderId="220" xfId="0" applyFont="1" applyFill="1" applyBorder="1" applyAlignment="1" applyProtection="1">
      <alignment horizontal="center" vertical="center"/>
    </xf>
    <xf numFmtId="0" fontId="24" fillId="0" borderId="220" xfId="0" applyFont="1" applyFill="1" applyBorder="1" applyAlignment="1" applyProtection="1">
      <alignment horizontal="center" vertical="center"/>
    </xf>
    <xf numFmtId="0" fontId="15" fillId="0" borderId="224" xfId="0" applyFont="1" applyFill="1" applyBorder="1" applyAlignment="1" applyProtection="1">
      <alignment vertical="center"/>
    </xf>
    <xf numFmtId="176" fontId="26" fillId="0" borderId="220" xfId="0" applyNumberFormat="1" applyFont="1" applyFill="1" applyBorder="1" applyAlignment="1" applyProtection="1">
      <alignment vertical="center"/>
    </xf>
    <xf numFmtId="176" fontId="26" fillId="0" borderId="220" xfId="0" applyNumberFormat="1" applyFont="1" applyFill="1" applyBorder="1" applyAlignment="1" applyProtection="1">
      <alignment horizontal="right" vertical="center"/>
    </xf>
    <xf numFmtId="176" fontId="26" fillId="0" borderId="224" xfId="0" applyNumberFormat="1" applyFont="1" applyFill="1" applyBorder="1" applyAlignment="1" applyProtection="1">
      <alignment horizontal="right" vertical="center"/>
    </xf>
    <xf numFmtId="180" fontId="26" fillId="0" borderId="220" xfId="3" applyNumberFormat="1" applyFont="1" applyBorder="1" applyProtection="1">
      <protection locked="0" hidden="1"/>
    </xf>
    <xf numFmtId="180" fontId="26" fillId="0" borderId="220" xfId="3" applyNumberFormat="1" applyFont="1" applyBorder="1" applyAlignment="1" applyProtection="1">
      <alignment horizontal="right"/>
      <protection locked="0" hidden="1"/>
    </xf>
    <xf numFmtId="180" fontId="26" fillId="0" borderId="224" xfId="3" applyNumberFormat="1" applyFont="1" applyBorder="1" applyProtection="1">
      <protection locked="0" hidden="1"/>
    </xf>
    <xf numFmtId="181" fontId="26" fillId="0" borderId="220" xfId="3" applyNumberFormat="1" applyFont="1" applyBorder="1"/>
    <xf numFmtId="180" fontId="26" fillId="0" borderId="220" xfId="3" applyNumberFormat="1" applyFont="1" applyBorder="1"/>
    <xf numFmtId="0" fontId="26" fillId="0" borderId="221" xfId="0" applyFont="1" applyFill="1" applyBorder="1" applyAlignment="1" applyProtection="1"/>
    <xf numFmtId="0" fontId="26" fillId="0" borderId="222" xfId="0" quotePrefix="1" applyFont="1" applyFill="1" applyBorder="1" applyAlignment="1" applyProtection="1"/>
    <xf numFmtId="0" fontId="26" fillId="0" borderId="220" xfId="0" applyFont="1" applyFill="1" applyBorder="1" applyAlignment="1" applyProtection="1">
      <alignment horizontal="right"/>
    </xf>
    <xf numFmtId="0" fontId="25" fillId="0" borderId="225" xfId="0" applyFont="1" applyFill="1" applyBorder="1" applyAlignment="1" applyProtection="1">
      <alignment horizontal="center" vertical="center"/>
    </xf>
    <xf numFmtId="176" fontId="26" fillId="0" borderId="222" xfId="0" applyNumberFormat="1" applyFont="1" applyFill="1" applyBorder="1" applyAlignment="1" applyProtection="1">
      <alignment vertical="center"/>
    </xf>
    <xf numFmtId="0" fontId="26" fillId="0" borderId="224" xfId="0" applyFont="1" applyFill="1" applyBorder="1" applyAlignment="1" applyProtection="1">
      <alignment vertical="center"/>
    </xf>
    <xf numFmtId="176" fontId="15" fillId="0" borderId="221" xfId="0" applyNumberFormat="1" applyFont="1" applyFill="1" applyBorder="1" applyAlignment="1" applyProtection="1">
      <alignment horizontal="right" vertical="center"/>
    </xf>
    <xf numFmtId="0" fontId="27" fillId="0" borderId="224" xfId="4" applyNumberFormat="1" applyFont="1" applyFill="1" applyBorder="1"/>
    <xf numFmtId="180" fontId="26" fillId="0" borderId="220" xfId="3" applyNumberFormat="1" applyFont="1" applyBorder="1" applyAlignment="1">
      <alignment horizontal="right"/>
    </xf>
    <xf numFmtId="180" fontId="26" fillId="0" borderId="220" xfId="3" applyNumberFormat="1" applyFont="1" applyFill="1" applyBorder="1" applyAlignment="1"/>
    <xf numFmtId="176" fontId="26" fillId="0" borderId="224" xfId="3" applyNumberFormat="1" applyFont="1" applyBorder="1"/>
    <xf numFmtId="0" fontId="26" fillId="0" borderId="221" xfId="0" quotePrefix="1" applyFont="1" applyFill="1" applyBorder="1" applyAlignment="1" applyProtection="1"/>
    <xf numFmtId="0" fontId="15" fillId="0" borderId="221" xfId="0" applyFont="1" applyFill="1" applyBorder="1" applyProtection="1"/>
    <xf numFmtId="0" fontId="26" fillId="0" borderId="224" xfId="0" applyFont="1" applyFill="1" applyBorder="1" applyAlignment="1" applyProtection="1">
      <alignment horizontal="right"/>
    </xf>
    <xf numFmtId="0" fontId="25" fillId="0" borderId="222" xfId="0" applyFont="1" applyFill="1" applyBorder="1" applyAlignment="1" applyProtection="1">
      <alignment horizontal="center" vertical="center"/>
    </xf>
    <xf numFmtId="176" fontId="26" fillId="0" borderId="224" xfId="0" applyNumberFormat="1" applyFont="1" applyFill="1" applyBorder="1" applyAlignment="1" applyProtection="1">
      <alignment vertical="center"/>
    </xf>
    <xf numFmtId="176" fontId="26" fillId="0" borderId="220" xfId="0" applyNumberFormat="1" applyFont="1" applyFill="1" applyBorder="1" applyAlignment="1" applyProtection="1">
      <alignment horizontal="center" vertical="center"/>
    </xf>
    <xf numFmtId="0" fontId="15" fillId="0" borderId="221" xfId="0" applyFont="1" applyFill="1" applyBorder="1" applyAlignment="1" applyProtection="1">
      <alignment vertical="center"/>
    </xf>
    <xf numFmtId="180" fontId="26" fillId="0" borderId="220" xfId="3" applyNumberFormat="1" applyFont="1" applyBorder="1" applyAlignment="1">
      <alignment horizontal="center"/>
    </xf>
    <xf numFmtId="176" fontId="26" fillId="0" borderId="220" xfId="0" applyNumberFormat="1" applyFont="1" applyFill="1" applyBorder="1" applyAlignment="1" applyProtection="1">
      <alignment horizontal="center"/>
    </xf>
    <xf numFmtId="38" fontId="15" fillId="0" borderId="220" xfId="1" applyFont="1" applyFill="1" applyBorder="1" applyAlignment="1" applyProtection="1">
      <alignment vertical="center"/>
    </xf>
    <xf numFmtId="38" fontId="15" fillId="0" borderId="220" xfId="1" applyFont="1" applyBorder="1" applyAlignment="1" applyProtection="1">
      <alignment horizontal="right" vertical="center"/>
    </xf>
    <xf numFmtId="38" fontId="15" fillId="0" borderId="200" xfId="1" applyFont="1" applyFill="1" applyBorder="1" applyAlignment="1" applyProtection="1">
      <alignment horizontal="right" vertical="center"/>
    </xf>
    <xf numFmtId="38" fontId="15" fillId="0" borderId="214" xfId="1" applyFont="1" applyFill="1" applyBorder="1" applyAlignment="1" applyProtection="1">
      <alignment vertical="center"/>
    </xf>
    <xf numFmtId="38" fontId="15" fillId="0" borderId="220" xfId="1" applyFont="1" applyFill="1" applyBorder="1" applyAlignment="1" applyProtection="1">
      <alignment horizontal="center" vertical="center"/>
    </xf>
    <xf numFmtId="38" fontId="25" fillId="0" borderId="220" xfId="1" applyFont="1" applyFill="1" applyBorder="1" applyAlignment="1" applyProtection="1">
      <alignment horizontal="right" vertical="center"/>
    </xf>
    <xf numFmtId="38" fontId="25" fillId="0" borderId="220" xfId="1" applyFont="1" applyFill="1" applyBorder="1" applyAlignment="1" applyProtection="1">
      <alignment horizontal="right"/>
    </xf>
    <xf numFmtId="206" fontId="2" fillId="0" borderId="14" xfId="1" applyNumberFormat="1" applyFont="1" applyBorder="1" applyAlignment="1" applyProtection="1">
      <alignment vertical="center"/>
    </xf>
    <xf numFmtId="0" fontId="10" fillId="0" borderId="220" xfId="0" applyFont="1" applyFill="1" applyBorder="1" applyAlignment="1" applyProtection="1">
      <alignment horizontal="center"/>
    </xf>
    <xf numFmtId="2" fontId="10" fillId="2" borderId="220" xfId="0" applyNumberFormat="1" applyFont="1" applyFill="1" applyBorder="1" applyAlignment="1" applyProtection="1">
      <alignment vertical="center"/>
    </xf>
    <xf numFmtId="37" fontId="10" fillId="2" borderId="220" xfId="0" applyNumberFormat="1" applyFont="1" applyFill="1" applyBorder="1" applyAlignment="1" applyProtection="1">
      <alignment vertical="center"/>
    </xf>
    <xf numFmtId="176" fontId="10" fillId="2" borderId="220" xfId="0" applyNumberFormat="1" applyFont="1" applyFill="1" applyBorder="1" applyProtection="1"/>
    <xf numFmtId="2" fontId="10" fillId="0" borderId="220" xfId="7" applyNumberFormat="1" applyFont="1" applyFill="1" applyBorder="1" applyAlignment="1" applyProtection="1"/>
    <xf numFmtId="37" fontId="10" fillId="0" borderId="220" xfId="7" applyNumberFormat="1" applyFont="1" applyFill="1" applyBorder="1" applyAlignment="1" applyProtection="1"/>
    <xf numFmtId="176" fontId="10" fillId="0" borderId="220" xfId="7" applyNumberFormat="1" applyFont="1" applyFill="1" applyBorder="1" applyAlignment="1" applyProtection="1"/>
    <xf numFmtId="2" fontId="10" fillId="0" borderId="220" xfId="0" applyNumberFormat="1" applyFont="1" applyFill="1" applyBorder="1" applyAlignment="1" applyProtection="1">
      <alignment vertical="center"/>
    </xf>
    <xf numFmtId="37" fontId="10" fillId="0" borderId="220" xfId="0" applyNumberFormat="1" applyFont="1" applyFill="1" applyBorder="1" applyAlignment="1" applyProtection="1">
      <alignment vertical="center"/>
    </xf>
    <xf numFmtId="187" fontId="10" fillId="0" borderId="225" xfId="9" applyNumberFormat="1" applyFont="1" applyFill="1" applyBorder="1" applyAlignment="1">
      <alignment wrapText="1"/>
    </xf>
    <xf numFmtId="186" fontId="10" fillId="0" borderId="225" xfId="9" applyNumberFormat="1" applyFont="1" applyFill="1" applyBorder="1" applyAlignment="1">
      <alignment wrapText="1"/>
    </xf>
    <xf numFmtId="186" fontId="10" fillId="0" borderId="221" xfId="9" applyNumberFormat="1" applyFont="1" applyFill="1" applyBorder="1" applyAlignment="1">
      <alignment wrapText="1"/>
    </xf>
    <xf numFmtId="4" fontId="10" fillId="0" borderId="225" xfId="0" applyNumberFormat="1" applyFont="1" applyBorder="1" applyAlignment="1">
      <alignment vertical="center"/>
    </xf>
    <xf numFmtId="3" fontId="10" fillId="0" borderId="225" xfId="0" applyNumberFormat="1" applyFont="1" applyBorder="1" applyAlignment="1">
      <alignment vertical="center"/>
    </xf>
    <xf numFmtId="3" fontId="10" fillId="0" borderId="221" xfId="0" applyNumberFormat="1" applyFont="1" applyBorder="1" applyAlignment="1">
      <alignment vertical="center"/>
    </xf>
    <xf numFmtId="2" fontId="10" fillId="0" borderId="225" xfId="9" applyNumberFormat="1" applyFont="1" applyFill="1" applyBorder="1" applyAlignment="1">
      <alignment horizontal="right" wrapText="1"/>
    </xf>
    <xf numFmtId="38" fontId="10" fillId="0" borderId="225" xfId="8" applyFont="1" applyFill="1" applyBorder="1" applyAlignment="1">
      <alignment horizontal="right" wrapText="1"/>
    </xf>
    <xf numFmtId="188" fontId="10" fillId="0" borderId="221" xfId="9" applyNumberFormat="1" applyFont="1" applyFill="1" applyBorder="1" applyAlignment="1">
      <alignment horizontal="right" wrapText="1"/>
    </xf>
    <xf numFmtId="211" fontId="2" fillId="0" borderId="14" xfId="0" applyNumberFormat="1" applyFont="1" applyBorder="1" applyAlignment="1" applyProtection="1">
      <alignment horizontal="right" vertical="center"/>
    </xf>
    <xf numFmtId="0" fontId="11" fillId="4" borderId="0" xfId="2" applyFont="1" applyAlignment="1" applyProtection="1">
      <alignment horizontal="center" vertical="center"/>
    </xf>
    <xf numFmtId="181" fontId="26" fillId="0" borderId="221" xfId="0" quotePrefix="1" applyNumberFormat="1" applyFont="1" applyFill="1" applyBorder="1" applyAlignment="1" applyProtection="1"/>
    <xf numFmtId="180" fontId="26" fillId="0" borderId="221" xfId="0" quotePrefix="1" applyNumberFormat="1" applyFont="1" applyFill="1" applyBorder="1" applyAlignment="1" applyProtection="1"/>
    <xf numFmtId="37" fontId="111" fillId="10" borderId="170" xfId="2" applyNumberFormat="1" applyFont="1" applyFill="1" applyBorder="1" applyAlignment="1" applyProtection="1"/>
    <xf numFmtId="0" fontId="63" fillId="0" borderId="225" xfId="13" applyBorder="1"/>
    <xf numFmtId="4" fontId="2" fillId="0" borderId="0" xfId="0" applyNumberFormat="1" applyFont="1" applyAlignment="1" applyProtection="1">
      <alignment vertical="center"/>
    </xf>
    <xf numFmtId="4" fontId="2" fillId="0" borderId="11" xfId="0" applyNumberFormat="1" applyFont="1" applyBorder="1" applyAlignment="1" applyProtection="1">
      <alignment horizontal="right"/>
    </xf>
    <xf numFmtId="0" fontId="19" fillId="4" borderId="200" xfId="2" applyFont="1" applyBorder="1" applyAlignment="1" applyProtection="1">
      <alignment horizontal="right" vertical="center"/>
    </xf>
    <xf numFmtId="0" fontId="19" fillId="4" borderId="0" xfId="2" applyFont="1" applyBorder="1" applyAlignment="1" applyProtection="1">
      <alignment horizontal="right" vertical="center"/>
    </xf>
    <xf numFmtId="37" fontId="14" fillId="10" borderId="0" xfId="2" applyNumberFormat="1" applyFont="1" applyFill="1" applyBorder="1" applyAlignment="1" applyProtection="1">
      <alignment horizontal="right"/>
    </xf>
    <xf numFmtId="0" fontId="25" fillId="4" borderId="12" xfId="2" quotePrefix="1" applyFont="1" applyBorder="1" applyAlignment="1" applyProtection="1">
      <alignment horizontal="center"/>
    </xf>
    <xf numFmtId="37" fontId="11" fillId="0" borderId="11" xfId="2" applyNumberFormat="1" applyFont="1" applyFill="1" applyBorder="1" applyAlignment="1" applyProtection="1">
      <alignment horizontal="right"/>
    </xf>
    <xf numFmtId="37" fontId="11" fillId="4" borderId="11" xfId="2" applyNumberFormat="1" applyFont="1" applyBorder="1" applyAlignment="1" applyProtection="1">
      <alignment horizontal="right"/>
    </xf>
    <xf numFmtId="3" fontId="11" fillId="4" borderId="11" xfId="2" applyNumberFormat="1" applyFont="1" applyBorder="1" applyAlignment="1" applyProtection="1">
      <alignment horizontal="right"/>
    </xf>
    <xf numFmtId="202" fontId="11" fillId="4" borderId="11" xfId="2" applyNumberFormat="1" applyFont="1" applyBorder="1" applyAlignment="1" applyProtection="1"/>
    <xf numFmtId="3" fontId="11" fillId="4" borderId="11" xfId="2" applyNumberFormat="1" applyFont="1" applyBorder="1" applyAlignment="1" applyProtection="1"/>
    <xf numFmtId="0" fontId="19" fillId="4" borderId="24" xfId="2" applyFont="1" applyBorder="1" applyAlignment="1" applyProtection="1">
      <alignment horizontal="center" vertical="center" shrinkToFit="1"/>
    </xf>
    <xf numFmtId="0" fontId="24" fillId="4" borderId="24" xfId="2" applyFont="1" applyBorder="1" applyAlignment="1" applyProtection="1">
      <alignment horizontal="center" vertical="center" shrinkToFit="1"/>
    </xf>
    <xf numFmtId="0" fontId="24" fillId="0" borderId="24" xfId="2" applyFont="1" applyFill="1" applyBorder="1" applyAlignment="1" applyProtection="1">
      <alignment horizontal="center" vertical="center"/>
    </xf>
    <xf numFmtId="0" fontId="24" fillId="4" borderId="24" xfId="2" applyFont="1" applyBorder="1" applyAlignment="1" applyProtection="1">
      <alignment horizontal="center" vertical="center"/>
    </xf>
    <xf numFmtId="0" fontId="24" fillId="4" borderId="5" xfId="2" applyFont="1" applyBorder="1" applyAlignment="1" applyProtection="1">
      <alignment horizontal="center" vertical="center"/>
    </xf>
    <xf numFmtId="0" fontId="10" fillId="0" borderId="0" xfId="2" applyFont="1" applyFill="1" applyAlignment="1" applyProtection="1">
      <alignment horizontal="center" vertical="center"/>
    </xf>
    <xf numFmtId="0" fontId="23" fillId="4" borderId="9" xfId="2" applyFont="1" applyBorder="1" applyAlignment="1" applyProtection="1">
      <alignment horizontal="center" vertical="center"/>
    </xf>
    <xf numFmtId="0" fontId="2" fillId="0" borderId="0" xfId="0" applyFont="1" applyAlignment="1" applyProtection="1">
      <alignment horizontal="left" vertical="center" wrapText="1"/>
    </xf>
    <xf numFmtId="211" fontId="2" fillId="0" borderId="11" xfId="0" applyNumberFormat="1" applyFont="1" applyBorder="1" applyAlignment="1" applyProtection="1">
      <alignment horizontal="right" vertical="center"/>
    </xf>
    <xf numFmtId="180" fontId="65" fillId="8" borderId="36" xfId="0" applyNumberFormat="1" applyFont="1" applyFill="1" applyBorder="1" applyProtection="1">
      <protection locked="0"/>
    </xf>
    <xf numFmtId="180" fontId="0" fillId="8" borderId="36" xfId="0" applyNumberFormat="1" applyFill="1" applyBorder="1" applyProtection="1">
      <protection locked="0"/>
    </xf>
    <xf numFmtId="201" fontId="65" fillId="8" borderId="36" xfId="0" applyNumberFormat="1" applyFont="1" applyFill="1" applyBorder="1" applyAlignment="1" applyProtection="1">
      <alignment horizontal="right"/>
      <protection locked="0"/>
    </xf>
    <xf numFmtId="202" fontId="2" fillId="0" borderId="11" xfId="1" applyNumberFormat="1" applyFont="1" applyBorder="1" applyAlignment="1" applyProtection="1">
      <alignment horizontal="right" vertical="center"/>
    </xf>
    <xf numFmtId="202" fontId="2" fillId="0" borderId="13" xfId="1" applyNumberFormat="1" applyFont="1" applyBorder="1" applyAlignment="1" applyProtection="1">
      <alignment horizontal="right" vertical="center"/>
    </xf>
    <xf numFmtId="176" fontId="71" fillId="2" borderId="0" xfId="0" applyNumberFormat="1" applyFont="1" applyFill="1" applyBorder="1" applyAlignment="1" applyProtection="1">
      <alignment horizontal="right" vertical="center"/>
    </xf>
    <xf numFmtId="176" fontId="71" fillId="2" borderId="11" xfId="0" applyNumberFormat="1" applyFont="1" applyFill="1" applyBorder="1" applyAlignment="1" applyProtection="1">
      <alignment horizontal="right" vertical="center"/>
    </xf>
    <xf numFmtId="176" fontId="74" fillId="2" borderId="11" xfId="0" applyNumberFormat="1" applyFont="1" applyFill="1" applyBorder="1" applyProtection="1"/>
    <xf numFmtId="0" fontId="23" fillId="0" borderId="220" xfId="0" applyFont="1" applyBorder="1" applyAlignment="1" applyProtection="1">
      <alignment vertical="center"/>
    </xf>
    <xf numFmtId="176" fontId="44" fillId="2" borderId="221" xfId="0" applyNumberFormat="1" applyFont="1" applyFill="1" applyBorder="1" applyAlignment="1">
      <alignment horizontal="right" vertical="center" shrinkToFit="1"/>
    </xf>
    <xf numFmtId="176" fontId="44" fillId="2" borderId="225" xfId="0" applyNumberFormat="1" applyFont="1" applyFill="1" applyBorder="1" applyAlignment="1">
      <alignment horizontal="right" vertical="center" shrinkToFit="1"/>
    </xf>
    <xf numFmtId="176" fontId="44" fillId="0" borderId="220" xfId="0" applyNumberFormat="1" applyFont="1" applyFill="1" applyBorder="1" applyAlignment="1">
      <alignment horizontal="right" vertical="center" shrinkToFit="1"/>
    </xf>
    <xf numFmtId="176" fontId="44" fillId="2" borderId="220" xfId="0" applyNumberFormat="1" applyFont="1" applyFill="1" applyBorder="1" applyAlignment="1">
      <alignment horizontal="right" vertical="center" shrinkToFit="1"/>
    </xf>
    <xf numFmtId="176" fontId="44" fillId="0" borderId="220" xfId="0" applyNumberFormat="1" applyFont="1" applyFill="1" applyBorder="1" applyAlignment="1" applyProtection="1">
      <alignment horizontal="right" vertical="center" shrinkToFit="1"/>
    </xf>
    <xf numFmtId="176" fontId="44" fillId="0" borderId="221" xfId="0" applyNumberFormat="1" applyFont="1" applyFill="1" applyBorder="1" applyAlignment="1">
      <alignment horizontal="right" vertical="center" shrinkToFit="1"/>
    </xf>
    <xf numFmtId="176" fontId="44" fillId="2" borderId="220" xfId="0" applyNumberFormat="1" applyFont="1" applyFill="1" applyBorder="1" applyAlignment="1">
      <alignment horizontal="right"/>
    </xf>
    <xf numFmtId="176" fontId="44" fillId="2" borderId="221" xfId="0" applyNumberFormat="1" applyFont="1" applyFill="1" applyBorder="1" applyAlignment="1">
      <alignment horizontal="right"/>
    </xf>
    <xf numFmtId="176" fontId="44" fillId="2" borderId="225" xfId="0" applyNumberFormat="1" applyFont="1" applyFill="1" applyBorder="1" applyAlignment="1">
      <alignment horizontal="right"/>
    </xf>
    <xf numFmtId="176" fontId="44" fillId="6" borderId="225" xfId="0" applyNumberFormat="1" applyFont="1" applyFill="1" applyBorder="1" applyAlignment="1">
      <alignment horizontal="right" vertical="center" shrinkToFit="1"/>
    </xf>
    <xf numFmtId="0" fontId="23" fillId="0" borderId="224" xfId="0" applyFont="1" applyFill="1" applyBorder="1" applyAlignment="1" applyProtection="1">
      <alignment horizontal="center" vertical="center"/>
    </xf>
    <xf numFmtId="176" fontId="44" fillId="2" borderId="221" xfId="0" applyNumberFormat="1" applyFont="1" applyFill="1" applyBorder="1" applyAlignment="1">
      <alignment vertical="center" shrinkToFit="1"/>
    </xf>
    <xf numFmtId="176" fontId="44" fillId="2" borderId="225" xfId="0" applyNumberFormat="1" applyFont="1" applyFill="1" applyBorder="1" applyAlignment="1">
      <alignment vertical="center" shrinkToFit="1"/>
    </xf>
    <xf numFmtId="3" fontId="2" fillId="0" borderId="0" xfId="1" applyNumberFormat="1" applyFont="1" applyBorder="1" applyAlignment="1" applyProtection="1">
      <alignment horizontal="right"/>
    </xf>
    <xf numFmtId="3" fontId="2" fillId="0" borderId="0" xfId="1" applyNumberFormat="1" applyFont="1" applyFill="1" applyProtection="1"/>
    <xf numFmtId="183" fontId="2" fillId="0" borderId="0" xfId="1" applyNumberFormat="1" applyFont="1" applyFill="1" applyProtection="1"/>
    <xf numFmtId="183" fontId="2" fillId="0" borderId="0" xfId="1" applyNumberFormat="1" applyFont="1" applyBorder="1" applyAlignment="1" applyProtection="1">
      <alignment horizontal="right"/>
    </xf>
    <xf numFmtId="3" fontId="2" fillId="0" borderId="0" xfId="1" applyNumberFormat="1" applyFont="1" applyProtection="1"/>
    <xf numFmtId="183" fontId="2" fillId="0" borderId="0" xfId="1" applyNumberFormat="1" applyFont="1" applyProtection="1"/>
    <xf numFmtId="205" fontId="2" fillId="0" borderId="0" xfId="1" applyNumberFormat="1" applyFont="1" applyProtection="1"/>
    <xf numFmtId="176" fontId="71" fillId="0" borderId="21" xfId="0" applyNumberFormat="1" applyFont="1" applyFill="1" applyBorder="1" applyProtection="1"/>
    <xf numFmtId="176" fontId="71" fillId="0" borderId="12" xfId="0" applyNumberFormat="1" applyFont="1" applyFill="1" applyBorder="1" applyProtection="1"/>
    <xf numFmtId="191" fontId="71" fillId="0" borderId="223" xfId="1" applyNumberFormat="1" applyFont="1" applyFill="1" applyBorder="1" applyAlignment="1" applyProtection="1">
      <alignment vertical="center"/>
    </xf>
    <xf numFmtId="183" fontId="10" fillId="0" borderId="67" xfId="8" applyNumberFormat="1" applyFont="1" applyFill="1" applyBorder="1" applyAlignment="1">
      <alignment horizontal="right"/>
    </xf>
    <xf numFmtId="180" fontId="26" fillId="0" borderId="0" xfId="0" quotePrefix="1" applyNumberFormat="1" applyFont="1" applyFill="1" applyBorder="1" applyAlignment="1" applyProtection="1"/>
    <xf numFmtId="0" fontId="2" fillId="0" borderId="177" xfId="0" applyFont="1" applyBorder="1" applyProtection="1"/>
    <xf numFmtId="38" fontId="58" fillId="0" borderId="0" xfId="5" applyNumberFormat="1" applyFont="1" applyBorder="1" applyAlignment="1" applyProtection="1">
      <alignment vertical="center"/>
    </xf>
    <xf numFmtId="38" fontId="26" fillId="0" borderId="0" xfId="5" applyNumberFormat="1" applyFont="1" applyBorder="1" applyAlignment="1" applyProtection="1">
      <alignment vertical="center"/>
    </xf>
    <xf numFmtId="0" fontId="2" fillId="0" borderId="90" xfId="0" applyFont="1" applyBorder="1" applyProtection="1"/>
    <xf numFmtId="0" fontId="2" fillId="0" borderId="226" xfId="0" applyFont="1" applyBorder="1" applyProtection="1"/>
    <xf numFmtId="0" fontId="2" fillId="0" borderId="92" xfId="0" applyFont="1" applyBorder="1" applyProtection="1"/>
    <xf numFmtId="0" fontId="15" fillId="0" borderId="227" xfId="0" applyFont="1" applyBorder="1" applyAlignment="1" applyProtection="1">
      <alignment horizontal="center" vertical="center"/>
    </xf>
    <xf numFmtId="0" fontId="15" fillId="0" borderId="155" xfId="0" applyFont="1" applyBorder="1" applyAlignment="1" applyProtection="1">
      <alignment horizontal="center" vertical="center"/>
    </xf>
    <xf numFmtId="38" fontId="112" fillId="0" borderId="150" xfId="5" applyNumberFormat="1" applyFont="1" applyBorder="1" applyAlignment="1" applyProtection="1">
      <alignment vertical="center"/>
    </xf>
    <xf numFmtId="37" fontId="2" fillId="0" borderId="225" xfId="0" applyNumberFormat="1" applyFont="1" applyFill="1" applyBorder="1" applyAlignment="1" applyProtection="1">
      <alignment horizontal="right"/>
    </xf>
    <xf numFmtId="37" fontId="2" fillId="0" borderId="225" xfId="0" applyNumberFormat="1" applyFont="1" applyBorder="1" applyAlignment="1" applyProtection="1">
      <alignment horizontal="right"/>
    </xf>
    <xf numFmtId="37" fontId="2" fillId="0" borderId="225" xfId="0" applyNumberFormat="1" applyFont="1" applyBorder="1" applyAlignment="1" applyProtection="1"/>
    <xf numFmtId="37" fontId="75" fillId="14" borderId="225" xfId="0" applyNumberFormat="1" applyFont="1" applyFill="1" applyBorder="1" applyAlignment="1" applyProtection="1"/>
    <xf numFmtId="0" fontId="2" fillId="0" borderId="227" xfId="0" applyFont="1" applyBorder="1" applyAlignment="1" applyProtection="1">
      <alignment vertical="center"/>
    </xf>
    <xf numFmtId="180" fontId="15" fillId="0" borderId="224" xfId="3" applyNumberFormat="1" applyFont="1" applyBorder="1" applyAlignment="1">
      <alignment horizontal="right"/>
    </xf>
    <xf numFmtId="180" fontId="15" fillId="0" borderId="220" xfId="3" applyNumberFormat="1" applyFont="1" applyBorder="1" applyAlignment="1">
      <alignment horizontal="right"/>
    </xf>
    <xf numFmtId="0" fontId="109" fillId="0" borderId="210" xfId="12" applyNumberFormat="1" applyFont="1" applyFill="1" applyBorder="1" applyAlignment="1" applyProtection="1">
      <alignment horizontal="right" vertical="center"/>
      <protection locked="0"/>
    </xf>
    <xf numFmtId="0" fontId="110" fillId="0" borderId="37" xfId="0" applyFont="1" applyFill="1" applyBorder="1" applyAlignment="1">
      <alignment vertical="center"/>
    </xf>
    <xf numFmtId="38" fontId="110" fillId="0" borderId="120" xfId="1" applyFont="1" applyFill="1" applyBorder="1" applyAlignment="1">
      <alignment horizontal="center" vertical="center"/>
    </xf>
    <xf numFmtId="176" fontId="110" fillId="0" borderId="77" xfId="0" applyNumberFormat="1" applyFont="1" applyFill="1" applyBorder="1" applyAlignment="1">
      <alignment horizontal="center" vertical="center"/>
    </xf>
    <xf numFmtId="38" fontId="28" fillId="0" borderId="10" xfId="1" applyFont="1" applyFill="1" applyBorder="1" applyAlignment="1">
      <alignment horizontal="center" vertical="center"/>
    </xf>
    <xf numFmtId="0" fontId="10" fillId="0" borderId="227" xfId="0" applyFont="1" applyFill="1" applyBorder="1" applyAlignment="1" applyProtection="1">
      <alignment horizontal="left" vertical="center" shrinkToFit="1"/>
    </xf>
    <xf numFmtId="0" fontId="10" fillId="0" borderId="227" xfId="0" applyFont="1" applyFill="1" applyBorder="1" applyAlignment="1" applyProtection="1">
      <alignment horizontal="center" vertical="center" shrinkToFit="1"/>
    </xf>
    <xf numFmtId="0" fontId="2" fillId="0" borderId="222" xfId="0" quotePrefix="1" applyNumberFormat="1" applyFont="1" applyFill="1" applyBorder="1" applyAlignment="1" applyProtection="1"/>
    <xf numFmtId="38" fontId="63" fillId="0" borderId="56" xfId="14" applyFont="1" applyBorder="1"/>
    <xf numFmtId="38" fontId="63" fillId="0" borderId="57" xfId="14" applyFont="1" applyBorder="1"/>
    <xf numFmtId="38" fontId="63" fillId="5" borderId="57" xfId="14" applyFont="1" applyFill="1" applyBorder="1"/>
    <xf numFmtId="38" fontId="63" fillId="0" borderId="225" xfId="14" applyFont="1" applyBorder="1"/>
    <xf numFmtId="38" fontId="63" fillId="5" borderId="225" xfId="14" applyFont="1" applyFill="1" applyBorder="1"/>
    <xf numFmtId="38" fontId="63" fillId="5" borderId="47" xfId="14" applyFont="1" applyFill="1" applyBorder="1"/>
    <xf numFmtId="38" fontId="63" fillId="0" borderId="47" xfId="14" applyFont="1" applyBorder="1"/>
    <xf numFmtId="38" fontId="63" fillId="0" borderId="56" xfId="14" applyFont="1" applyFill="1" applyBorder="1"/>
    <xf numFmtId="38" fontId="63" fillId="15" borderId="225" xfId="14" applyFont="1" applyFill="1" applyBorder="1"/>
    <xf numFmtId="38" fontId="112" fillId="0" borderId="230" xfId="5" applyNumberFormat="1" applyFont="1" applyBorder="1" applyAlignment="1" applyProtection="1">
      <alignment vertical="center"/>
    </xf>
    <xf numFmtId="0" fontId="15" fillId="0" borderId="194" xfId="0" applyFont="1" applyBorder="1" applyAlignment="1" applyProtection="1">
      <alignment horizontal="center" vertical="center"/>
    </xf>
    <xf numFmtId="37" fontId="2" fillId="0" borderId="221" xfId="0" applyNumberFormat="1" applyFont="1" applyBorder="1" applyAlignment="1" applyProtection="1">
      <alignment horizontal="right"/>
    </xf>
    <xf numFmtId="37" fontId="2" fillId="0" borderId="221" xfId="0" applyNumberFormat="1" applyFont="1" applyBorder="1" applyAlignment="1" applyProtection="1"/>
    <xf numFmtId="37" fontId="75" fillId="14" borderId="221" xfId="0" applyNumberFormat="1" applyFont="1" applyFill="1" applyBorder="1" applyAlignment="1" applyProtection="1"/>
    <xf numFmtId="0" fontId="2" fillId="0" borderId="232" xfId="0" applyFont="1" applyBorder="1"/>
    <xf numFmtId="38" fontId="58" fillId="0" borderId="234" xfId="5" applyNumberFormat="1" applyFont="1" applyBorder="1" applyAlignment="1" applyProtection="1">
      <alignment vertical="center"/>
    </xf>
    <xf numFmtId="37" fontId="2" fillId="0" borderId="234" xfId="0" applyNumberFormat="1" applyFont="1" applyBorder="1" applyAlignment="1" applyProtection="1"/>
    <xf numFmtId="37" fontId="75" fillId="14" borderId="234" xfId="0" applyNumberFormat="1" applyFont="1" applyFill="1" applyBorder="1" applyAlignment="1" applyProtection="1"/>
    <xf numFmtId="37" fontId="2" fillId="0" borderId="234" xfId="0" applyNumberFormat="1" applyFont="1" applyBorder="1" applyAlignment="1" applyProtection="1">
      <alignment horizontal="right"/>
    </xf>
    <xf numFmtId="0" fontId="2" fillId="0" borderId="235" xfId="0" applyFont="1" applyBorder="1"/>
    <xf numFmtId="0" fontId="2" fillId="0" borderId="22" xfId="0" applyFont="1" applyBorder="1" applyAlignment="1" applyProtection="1">
      <alignment horizontal="center"/>
    </xf>
    <xf numFmtId="37" fontId="2" fillId="0" borderId="47" xfId="0" applyNumberFormat="1" applyFont="1" applyFill="1" applyBorder="1" applyAlignment="1" applyProtection="1">
      <alignment horizontal="right"/>
    </xf>
    <xf numFmtId="37" fontId="2" fillId="0" borderId="236" xfId="0" applyNumberFormat="1" applyFont="1" applyFill="1" applyBorder="1" applyAlignment="1" applyProtection="1">
      <alignment horizontal="right"/>
    </xf>
    <xf numFmtId="38" fontId="113" fillId="0" borderId="150" xfId="5" applyNumberFormat="1" applyFont="1" applyBorder="1" applyAlignment="1" applyProtection="1">
      <alignment vertical="center"/>
    </xf>
    <xf numFmtId="38" fontId="26" fillId="0" borderId="75" xfId="1" applyFont="1" applyBorder="1" applyAlignment="1">
      <alignment horizontal="center" shrinkToFit="1"/>
    </xf>
    <xf numFmtId="38" fontId="113" fillId="0" borderId="150" xfId="5" applyNumberFormat="1" applyFont="1" applyBorder="1" applyAlignment="1" applyProtection="1">
      <alignment horizontal="right" vertical="center"/>
    </xf>
    <xf numFmtId="38" fontId="113" fillId="0" borderId="229" xfId="5" applyNumberFormat="1" applyFont="1" applyBorder="1" applyAlignment="1" applyProtection="1">
      <alignment horizontal="right" vertical="center"/>
    </xf>
    <xf numFmtId="37" fontId="2" fillId="0" borderId="55" xfId="0" applyNumberFormat="1" applyFont="1" applyBorder="1" applyAlignment="1" applyProtection="1">
      <alignment horizontal="right"/>
    </xf>
    <xf numFmtId="37" fontId="2" fillId="0" borderId="237" xfId="0" applyNumberFormat="1" applyFont="1" applyBorder="1" applyAlignment="1" applyProtection="1">
      <alignment horizontal="right"/>
    </xf>
    <xf numFmtId="0" fontId="2" fillId="0" borderId="47" xfId="0" applyFont="1" applyBorder="1"/>
    <xf numFmtId="0" fontId="2" fillId="0" borderId="209" xfId="0" applyFont="1" applyBorder="1" applyProtection="1"/>
    <xf numFmtId="37" fontId="2" fillId="0" borderId="0" xfId="0" applyNumberFormat="1" applyFont="1" applyBorder="1" applyAlignment="1" applyProtection="1">
      <alignment horizontal="left" vertical="top"/>
    </xf>
    <xf numFmtId="37" fontId="92" fillId="9" borderId="0" xfId="0" applyNumberFormat="1" applyFont="1" applyFill="1" applyBorder="1" applyAlignment="1" applyProtection="1">
      <alignment horizontal="right"/>
    </xf>
    <xf numFmtId="0" fontId="2" fillId="0" borderId="0" xfId="0" quotePrefix="1" applyFont="1" applyBorder="1" applyAlignment="1" applyProtection="1">
      <alignment horizontal="right"/>
    </xf>
    <xf numFmtId="3" fontId="76" fillId="0" borderId="0" xfId="0" applyNumberFormat="1" applyFont="1" applyBorder="1" applyAlignment="1" applyProtection="1">
      <alignment horizontal="right"/>
    </xf>
    <xf numFmtId="37" fontId="15" fillId="0" borderId="225" xfId="0" applyNumberFormat="1" applyFont="1" applyFill="1" applyBorder="1" applyAlignment="1" applyProtection="1"/>
    <xf numFmtId="37" fontId="15" fillId="0" borderId="221" xfId="0" applyNumberFormat="1" applyFont="1" applyFill="1" applyBorder="1" applyAlignment="1" applyProtection="1"/>
    <xf numFmtId="38" fontId="26" fillId="0" borderId="238" xfId="1" applyFont="1" applyBorder="1" applyAlignment="1">
      <alignment horizontal="center" shrinkToFit="1"/>
    </xf>
    <xf numFmtId="37" fontId="2" fillId="0" borderId="234" xfId="0" quotePrefix="1" applyNumberFormat="1" applyFont="1" applyBorder="1" applyAlignment="1" applyProtection="1">
      <alignment horizontal="right"/>
    </xf>
    <xf numFmtId="37" fontId="2" fillId="0" borderId="205" xfId="0" applyNumberFormat="1" applyFont="1" applyBorder="1" applyAlignment="1" applyProtection="1"/>
    <xf numFmtId="0" fontId="2" fillId="0" borderId="45" xfId="0" applyFont="1" applyBorder="1" applyProtection="1"/>
    <xf numFmtId="37" fontId="75" fillId="14" borderId="225" xfId="0" applyNumberFormat="1" applyFont="1" applyFill="1" applyBorder="1" applyAlignment="1" applyProtection="1">
      <alignment horizontal="right"/>
    </xf>
    <xf numFmtId="0" fontId="15" fillId="0" borderId="206" xfId="0" applyFont="1" applyBorder="1" applyAlignment="1" applyProtection="1">
      <alignment horizontal="center" vertical="center"/>
    </xf>
    <xf numFmtId="38" fontId="113" fillId="0" borderId="230" xfId="5" applyNumberFormat="1" applyFont="1" applyBorder="1" applyAlignment="1" applyProtection="1">
      <alignment vertical="center"/>
    </xf>
    <xf numFmtId="37" fontId="2" fillId="0" borderId="234" xfId="0" applyNumberFormat="1" applyFont="1" applyFill="1" applyBorder="1" applyAlignment="1" applyProtection="1">
      <alignment horizontal="right"/>
    </xf>
    <xf numFmtId="37" fontId="2" fillId="0" borderId="46" xfId="0" applyNumberFormat="1" applyFont="1" applyFill="1" applyBorder="1" applyAlignment="1" applyProtection="1">
      <alignment horizontal="right"/>
    </xf>
    <xf numFmtId="37" fontId="2" fillId="0" borderId="32" xfId="0" applyNumberFormat="1" applyFont="1" applyBorder="1" applyAlignment="1" applyProtection="1">
      <alignment horizontal="right"/>
    </xf>
    <xf numFmtId="0" fontId="15" fillId="0" borderId="58" xfId="0" applyFont="1" applyBorder="1" applyAlignment="1" applyProtection="1">
      <alignment vertical="center"/>
    </xf>
    <xf numFmtId="0" fontId="25" fillId="0" borderId="224" xfId="0" applyFont="1" applyBorder="1" applyAlignment="1" applyProtection="1">
      <alignment horizontal="center" vertical="center"/>
    </xf>
    <xf numFmtId="0" fontId="15" fillId="0" borderId="25" xfId="0" applyFont="1" applyBorder="1" applyAlignment="1" applyProtection="1">
      <alignment vertical="center"/>
    </xf>
    <xf numFmtId="38" fontId="15" fillId="0" borderId="151" xfId="1" applyFont="1" applyBorder="1" applyAlignment="1">
      <alignment shrinkToFit="1"/>
    </xf>
    <xf numFmtId="37" fontId="2" fillId="0" borderId="49" xfId="0" applyNumberFormat="1" applyFont="1" applyBorder="1" applyAlignment="1" applyProtection="1">
      <alignment horizontal="right"/>
    </xf>
    <xf numFmtId="37" fontId="2" fillId="0" borderId="239" xfId="0" applyNumberFormat="1" applyFont="1" applyBorder="1" applyAlignment="1" applyProtection="1"/>
    <xf numFmtId="0" fontId="2" fillId="0" borderId="240" xfId="0" applyFont="1" applyBorder="1"/>
    <xf numFmtId="38" fontId="26" fillId="0" borderId="153" xfId="1" applyFont="1" applyBorder="1" applyAlignment="1">
      <alignment horizontal="center" shrinkToFit="1"/>
    </xf>
    <xf numFmtId="38" fontId="26" fillId="0" borderId="241" xfId="5" applyNumberFormat="1" applyFont="1" applyBorder="1" applyAlignment="1" applyProtection="1">
      <alignment vertical="center"/>
    </xf>
    <xf numFmtId="37" fontId="2" fillId="0" borderId="45" xfId="0" applyNumberFormat="1" applyFont="1" applyBorder="1" applyAlignment="1" applyProtection="1"/>
    <xf numFmtId="37" fontId="2" fillId="0" borderId="93" xfId="0" quotePrefix="1" applyNumberFormat="1" applyFont="1" applyBorder="1" applyAlignment="1" applyProtection="1">
      <alignment horizontal="right"/>
    </xf>
    <xf numFmtId="0" fontId="2" fillId="0" borderId="93" xfId="0" applyFont="1" applyBorder="1" applyAlignment="1">
      <alignment horizontal="right"/>
    </xf>
    <xf numFmtId="3" fontId="76" fillId="0" borderId="0" xfId="0" applyNumberFormat="1" applyFont="1" applyBorder="1"/>
    <xf numFmtId="0" fontId="2" fillId="0" borderId="98" xfId="0" applyFont="1" applyBorder="1"/>
    <xf numFmtId="0" fontId="2" fillId="0" borderId="95" xfId="0" applyFont="1" applyBorder="1" applyProtection="1"/>
    <xf numFmtId="38" fontId="61" fillId="0" borderId="100" xfId="1" applyFont="1" applyBorder="1" applyAlignment="1">
      <alignment shrinkToFit="1"/>
    </xf>
    <xf numFmtId="3" fontId="11" fillId="0" borderId="11" xfId="2" applyNumberFormat="1" applyFont="1" applyFill="1" applyBorder="1" applyAlignment="1" applyProtection="1">
      <alignment horizontal="right"/>
    </xf>
    <xf numFmtId="0" fontId="2" fillId="0" borderId="25" xfId="0" applyFont="1" applyFill="1" applyBorder="1" applyAlignment="1" applyProtection="1">
      <alignment horizontal="center" vertical="center"/>
    </xf>
    <xf numFmtId="0" fontId="2" fillId="0" borderId="25" xfId="0" applyFont="1" applyFill="1" applyBorder="1" applyAlignment="1" applyProtection="1">
      <alignment horizontal="center" vertical="center"/>
    </xf>
    <xf numFmtId="38" fontId="2" fillId="0" borderId="220" xfId="1" applyFont="1" applyFill="1" applyBorder="1" applyAlignment="1" applyProtection="1">
      <alignment horizontal="right"/>
    </xf>
    <xf numFmtId="38" fontId="2" fillId="0" borderId="220" xfId="1" applyFont="1" applyFill="1" applyBorder="1" applyAlignment="1" applyProtection="1"/>
    <xf numFmtId="183" fontId="2" fillId="0" borderId="220" xfId="1" applyNumberFormat="1" applyFont="1" applyFill="1" applyBorder="1" applyAlignment="1" applyProtection="1">
      <alignment horizontal="right"/>
    </xf>
    <xf numFmtId="186" fontId="48" fillId="0" borderId="241" xfId="7" applyNumberFormat="1" applyFont="1" applyBorder="1" applyAlignment="1">
      <alignment vertical="center"/>
    </xf>
    <xf numFmtId="3" fontId="0" fillId="0" borderId="241" xfId="1" applyNumberFormat="1" applyFont="1" applyBorder="1" applyAlignment="1">
      <alignment horizontal="center" vertical="center"/>
    </xf>
    <xf numFmtId="0" fontId="0" fillId="0" borderId="241" xfId="0" applyFont="1" applyBorder="1" applyAlignment="1">
      <alignment horizontal="right" vertical="center" indent="1"/>
    </xf>
    <xf numFmtId="38" fontId="0" fillId="0" borderId="241" xfId="1" applyFont="1" applyBorder="1" applyAlignment="1">
      <alignment horizontal="right" vertical="center" indent="1"/>
    </xf>
    <xf numFmtId="38" fontId="26" fillId="0" borderId="241" xfId="1" applyFont="1" applyBorder="1" applyAlignment="1">
      <alignment horizontal="right" vertical="center" indent="1"/>
    </xf>
    <xf numFmtId="0" fontId="0" fillId="0" borderId="241" xfId="0" applyFont="1" applyBorder="1" applyAlignment="1">
      <alignment vertical="center"/>
    </xf>
    <xf numFmtId="38" fontId="0" fillId="0" borderId="241" xfId="1" applyFont="1" applyBorder="1" applyAlignment="1">
      <alignment vertical="center"/>
    </xf>
    <xf numFmtId="0" fontId="2" fillId="0" borderId="242" xfId="0" quotePrefix="1" applyFont="1" applyBorder="1" applyAlignment="1" applyProtection="1">
      <alignment vertical="center"/>
    </xf>
    <xf numFmtId="3" fontId="29" fillId="0" borderId="66" xfId="1" applyNumberFormat="1" applyFont="1" applyFill="1" applyBorder="1" applyAlignment="1">
      <alignment horizontal="center" vertical="center"/>
    </xf>
    <xf numFmtId="3" fontId="29" fillId="0" borderId="105" xfId="1" applyNumberFormat="1" applyFont="1" applyFill="1" applyBorder="1" applyAlignment="1">
      <alignment horizontal="center" vertical="center"/>
    </xf>
    <xf numFmtId="3" fontId="29" fillId="0" borderId="0" xfId="1" applyNumberFormat="1" applyFont="1" applyFill="1" applyBorder="1" applyAlignment="1">
      <alignment horizontal="center" vertical="center"/>
    </xf>
    <xf numFmtId="3" fontId="20" fillId="0" borderId="0" xfId="0" applyNumberFormat="1" applyFont="1" applyFill="1" applyAlignment="1">
      <alignment vertical="center"/>
    </xf>
    <xf numFmtId="3" fontId="29" fillId="0" borderId="36" xfId="1" applyNumberFormat="1" applyFont="1" applyFill="1" applyBorder="1" applyAlignment="1">
      <alignment horizontal="center" vertical="center"/>
    </xf>
    <xf numFmtId="176" fontId="29" fillId="0" borderId="0" xfId="0" applyNumberFormat="1" applyFont="1" applyFill="1" applyBorder="1" applyAlignment="1">
      <alignment horizontal="center" vertical="center"/>
    </xf>
    <xf numFmtId="176" fontId="29" fillId="0" borderId="105" xfId="1" applyNumberFormat="1" applyFont="1" applyFill="1" applyBorder="1" applyAlignment="1">
      <alignment horizontal="center" vertical="center"/>
    </xf>
    <xf numFmtId="176" fontId="29" fillId="0" borderId="67" xfId="1" applyNumberFormat="1" applyFont="1" applyFill="1" applyBorder="1" applyAlignment="1">
      <alignment horizontal="center" vertical="center"/>
    </xf>
    <xf numFmtId="176" fontId="29" fillId="0" borderId="77" xfId="1" applyNumberFormat="1" applyFont="1" applyFill="1" applyBorder="1" applyAlignment="1">
      <alignment horizontal="center" vertical="center"/>
    </xf>
    <xf numFmtId="0" fontId="2" fillId="0" borderId="53" xfId="0" applyFont="1" applyBorder="1" applyAlignment="1" applyProtection="1">
      <alignment horizontal="center"/>
    </xf>
    <xf numFmtId="0" fontId="2" fillId="0" borderId="22" xfId="0" quotePrefix="1" applyFont="1" applyBorder="1" applyAlignment="1" applyProtection="1">
      <alignment horizontal="center"/>
    </xf>
    <xf numFmtId="38" fontId="12" fillId="0" borderId="0" xfId="1" applyFont="1" applyBorder="1"/>
    <xf numFmtId="180" fontId="15" fillId="0" borderId="220" xfId="3" applyNumberFormat="1" applyFont="1" applyBorder="1" applyAlignment="1" applyProtection="1">
      <alignment horizontal="right"/>
      <protection locked="0" hidden="1"/>
    </xf>
    <xf numFmtId="176" fontId="15" fillId="0" borderId="224" xfId="0" applyNumberFormat="1" applyFont="1" applyFill="1" applyBorder="1" applyAlignment="1" applyProtection="1">
      <alignment horizontal="center" vertical="center"/>
    </xf>
    <xf numFmtId="3" fontId="2" fillId="0" borderId="11" xfId="1" applyNumberFormat="1" applyFont="1" applyBorder="1" applyAlignment="1" applyProtection="1">
      <alignment horizontal="right" vertical="center"/>
    </xf>
    <xf numFmtId="38" fontId="63" fillId="0" borderId="57" xfId="14" applyFont="1" applyFill="1" applyBorder="1"/>
    <xf numFmtId="38" fontId="63" fillId="0" borderId="243" xfId="14" applyFont="1" applyBorder="1"/>
    <xf numFmtId="212" fontId="115" fillId="0" borderId="0" xfId="15" applyNumberFormat="1" applyFont="1" applyFill="1" applyBorder="1">
      <alignment vertical="center"/>
    </xf>
    <xf numFmtId="212" fontId="115" fillId="0" borderId="0" xfId="16" applyNumberFormat="1" applyFont="1" applyFill="1" applyBorder="1">
      <alignment vertical="center"/>
    </xf>
    <xf numFmtId="186" fontId="48" fillId="0" borderId="180" xfId="7" applyNumberFormat="1" applyFont="1" applyBorder="1" applyAlignment="1">
      <alignment vertical="center"/>
    </xf>
    <xf numFmtId="0" fontId="55" fillId="0" borderId="186" xfId="0" applyFont="1" applyBorder="1" applyAlignment="1">
      <alignment horizontal="center" vertical="center"/>
    </xf>
    <xf numFmtId="0" fontId="55" fillId="0" borderId="187" xfId="0" applyFont="1" applyBorder="1" applyAlignment="1">
      <alignment horizontal="center" vertical="center"/>
    </xf>
    <xf numFmtId="3" fontId="0" fillId="0" borderId="180" xfId="1" applyNumberFormat="1" applyFont="1" applyBorder="1" applyAlignment="1">
      <alignment horizontal="center" vertical="center"/>
    </xf>
    <xf numFmtId="3" fontId="59" fillId="0" borderId="180" xfId="1" applyNumberFormat="1" applyFont="1" applyBorder="1" applyAlignment="1">
      <alignment horizontal="center" vertical="center"/>
    </xf>
    <xf numFmtId="0" fontId="0" fillId="0" borderId="180" xfId="0" applyFont="1" applyBorder="1" applyAlignment="1">
      <alignment horizontal="right" vertical="center" indent="1"/>
    </xf>
    <xf numFmtId="0" fontId="116" fillId="0" borderId="35" xfId="0" applyFont="1" applyFill="1" applyBorder="1" applyAlignment="1">
      <alignment vertical="center"/>
    </xf>
    <xf numFmtId="38" fontId="117" fillId="0" borderId="121" xfId="1" applyFont="1" applyFill="1" applyBorder="1" applyAlignment="1">
      <alignment horizontal="center" vertical="center"/>
    </xf>
    <xf numFmtId="38" fontId="117" fillId="0" borderId="104" xfId="1" applyFont="1" applyFill="1" applyBorder="1" applyAlignment="1">
      <alignment horizontal="center" vertical="center"/>
    </xf>
    <xf numFmtId="183" fontId="117" fillId="0" borderId="105" xfId="1" applyNumberFormat="1" applyFont="1" applyFill="1" applyBorder="1" applyAlignment="1">
      <alignment horizontal="center" vertical="center"/>
    </xf>
    <xf numFmtId="0" fontId="109" fillId="0" borderId="0" xfId="0" applyFont="1" applyFill="1" applyBorder="1" applyAlignment="1">
      <alignment vertical="center"/>
    </xf>
    <xf numFmtId="38" fontId="110" fillId="0" borderId="38" xfId="1" applyFont="1" applyFill="1" applyBorder="1" applyAlignment="1">
      <alignment horizontal="center" vertical="center"/>
    </xf>
    <xf numFmtId="38" fontId="110" fillId="0" borderId="66" xfId="1" applyFont="1" applyFill="1" applyBorder="1" applyAlignment="1">
      <alignment horizontal="center" vertical="center"/>
    </xf>
    <xf numFmtId="0" fontId="110" fillId="0" borderId="67" xfId="1" applyNumberFormat="1" applyFont="1" applyFill="1" applyBorder="1" applyAlignment="1">
      <alignment horizontal="center" vertical="center"/>
    </xf>
    <xf numFmtId="0" fontId="23" fillId="0" borderId="180" xfId="0" applyFont="1" applyFill="1" applyBorder="1" applyAlignment="1" applyProtection="1">
      <alignment horizontal="center" vertical="center"/>
    </xf>
    <xf numFmtId="176" fontId="26" fillId="0" borderId="180" xfId="0" applyNumberFormat="1" applyFont="1" applyFill="1" applyBorder="1" applyAlignment="1" applyProtection="1">
      <alignment horizontal="right" vertical="center"/>
    </xf>
    <xf numFmtId="176" fontId="26" fillId="0" borderId="180" xfId="0" applyNumberFormat="1" applyFont="1" applyFill="1" applyBorder="1" applyAlignment="1" applyProtection="1">
      <alignment horizontal="center" vertical="center"/>
    </xf>
    <xf numFmtId="0" fontId="118" fillId="0" borderId="0" xfId="0" applyFont="1" applyAlignment="1" applyProtection="1">
      <alignment vertical="center"/>
    </xf>
    <xf numFmtId="3" fontId="26" fillId="0" borderId="67" xfId="1" applyNumberFormat="1" applyFont="1" applyBorder="1"/>
    <xf numFmtId="0" fontId="2" fillId="0" borderId="7" xfId="0" applyFont="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0" xfId="0" applyFont="1" applyAlignment="1" applyProtection="1">
      <alignment horizontal="right" vertical="center"/>
    </xf>
    <xf numFmtId="0" fontId="2" fillId="0" borderId="58" xfId="0" applyFont="1" applyBorder="1" applyAlignment="1" applyProtection="1">
      <alignment horizontal="center" vertical="center"/>
    </xf>
    <xf numFmtId="0" fontId="2" fillId="0" borderId="0" xfId="0" applyFont="1" applyAlignment="1">
      <alignment horizontal="center"/>
    </xf>
    <xf numFmtId="0" fontId="0" fillId="0" borderId="0" xfId="0" applyFont="1" applyAlignment="1">
      <alignment vertical="center"/>
    </xf>
    <xf numFmtId="38" fontId="25" fillId="0" borderId="0" xfId="1" quotePrefix="1" applyFont="1" applyFill="1" applyAlignment="1" applyProtection="1">
      <alignment horizontal="left" vertical="center"/>
    </xf>
    <xf numFmtId="38" fontId="25" fillId="0" borderId="220" xfId="1" applyFont="1" applyFill="1" applyBorder="1" applyAlignment="1" applyProtection="1"/>
    <xf numFmtId="3" fontId="25" fillId="0" borderId="220" xfId="1" applyNumberFormat="1" applyFont="1" applyFill="1" applyBorder="1" applyAlignment="1" applyProtection="1">
      <alignment horizontal="right" vertical="center"/>
    </xf>
    <xf numFmtId="0" fontId="25" fillId="0" borderId="244" xfId="0" quotePrefix="1" applyFont="1" applyFill="1" applyBorder="1" applyAlignment="1" applyProtection="1">
      <alignment horizontal="left" vertical="center"/>
    </xf>
    <xf numFmtId="38" fontId="25" fillId="0" borderId="220" xfId="1" applyFont="1" applyFill="1" applyBorder="1" applyAlignment="1" applyProtection="1">
      <alignment vertical="center"/>
    </xf>
    <xf numFmtId="38" fontId="25" fillId="0" borderId="0" xfId="1" applyFont="1"/>
    <xf numFmtId="38" fontId="25" fillId="0" borderId="66" xfId="1" applyFont="1" applyBorder="1"/>
    <xf numFmtId="3" fontId="25" fillId="0" borderId="222" xfId="1" applyNumberFormat="1" applyFont="1" applyFill="1" applyBorder="1" applyAlignment="1" applyProtection="1"/>
    <xf numFmtId="3" fontId="25" fillId="0" borderId="220" xfId="1" applyNumberFormat="1" applyFont="1" applyFill="1" applyBorder="1" applyAlignment="1" applyProtection="1"/>
    <xf numFmtId="3" fontId="25" fillId="0" borderId="220" xfId="1" applyNumberFormat="1" applyFont="1" applyFill="1" applyBorder="1" applyAlignment="1" applyProtection="1">
      <alignment horizontal="right"/>
    </xf>
    <xf numFmtId="38" fontId="25" fillId="0" borderId="222" xfId="1" applyFont="1" applyFill="1" applyBorder="1" applyAlignment="1" applyProtection="1"/>
    <xf numFmtId="3" fontId="25" fillId="0" borderId="67" xfId="1" applyNumberFormat="1" applyFont="1" applyBorder="1"/>
    <xf numFmtId="38" fontId="25" fillId="0" borderId="0" xfId="1" applyFont="1" applyFill="1" applyAlignment="1" applyProtection="1">
      <alignment horizontal="center" vertical="center"/>
    </xf>
    <xf numFmtId="206" fontId="25" fillId="0" borderId="224" xfId="1" applyNumberFormat="1" applyFont="1" applyFill="1" applyBorder="1" applyAlignment="1" applyProtection="1">
      <alignment vertical="center"/>
    </xf>
    <xf numFmtId="184" fontId="25" fillId="0" borderId="224" xfId="1" applyNumberFormat="1" applyFont="1" applyFill="1" applyBorder="1" applyAlignment="1" applyProtection="1">
      <alignment horizontal="right" vertical="center"/>
    </xf>
    <xf numFmtId="184" fontId="25" fillId="0" borderId="220" xfId="1" applyNumberFormat="1" applyFont="1" applyFill="1" applyBorder="1" applyAlignment="1" applyProtection="1">
      <alignment horizontal="right" vertical="center"/>
    </xf>
    <xf numFmtId="38" fontId="25" fillId="0" borderId="214" xfId="1" applyFont="1" applyFill="1" applyBorder="1" applyAlignment="1" applyProtection="1">
      <alignment horizontal="center" vertical="center"/>
    </xf>
    <xf numFmtId="184" fontId="25" fillId="0" borderId="14" xfId="1" applyNumberFormat="1" applyFont="1" applyFill="1" applyBorder="1" applyAlignment="1" applyProtection="1">
      <alignment horizontal="right" vertical="center"/>
    </xf>
    <xf numFmtId="38" fontId="23" fillId="0" borderId="0" xfId="1" applyFont="1" applyFill="1" applyProtection="1"/>
    <xf numFmtId="38" fontId="25" fillId="0" borderId="0" xfId="1" applyFont="1" applyFill="1" applyAlignment="1" applyProtection="1">
      <alignment horizontal="center" vertical="center" shrinkToFit="1"/>
    </xf>
    <xf numFmtId="206" fontId="25" fillId="0" borderId="224" xfId="1" applyNumberFormat="1" applyFont="1" applyFill="1" applyBorder="1" applyAlignment="1" applyProtection="1">
      <alignment horizontal="right" vertical="center"/>
    </xf>
    <xf numFmtId="38" fontId="25" fillId="0" borderId="214" xfId="1" applyFont="1" applyFill="1" applyBorder="1" applyAlignment="1" applyProtection="1">
      <alignment horizontal="center" vertical="center" shrinkToFit="1"/>
    </xf>
    <xf numFmtId="206" fontId="25" fillId="0" borderId="14" xfId="1" applyNumberFormat="1" applyFont="1" applyFill="1" applyBorder="1" applyAlignment="1" applyProtection="1">
      <alignment vertical="center"/>
    </xf>
    <xf numFmtId="38" fontId="60" fillId="0" borderId="0" xfId="1" applyFont="1" applyBorder="1" applyProtection="1"/>
    <xf numFmtId="38" fontId="23" fillId="0" borderId="0" xfId="1" applyFont="1" applyProtection="1"/>
    <xf numFmtId="38" fontId="60" fillId="0" borderId="0" xfId="1" applyFont="1" applyBorder="1"/>
    <xf numFmtId="38" fontId="60" fillId="0" borderId="0" xfId="1" applyFont="1" applyBorder="1" applyAlignment="1"/>
    <xf numFmtId="37" fontId="25" fillId="0" borderId="220" xfId="1" applyNumberFormat="1" applyFont="1" applyFill="1" applyBorder="1" applyAlignment="1" applyProtection="1"/>
    <xf numFmtId="0" fontId="2" fillId="4" borderId="244" xfId="2" applyFont="1" applyBorder="1" applyAlignment="1" applyProtection="1">
      <alignment horizontal="center" vertical="center"/>
    </xf>
    <xf numFmtId="0" fontId="2" fillId="4" borderId="194" xfId="2" applyFont="1" applyBorder="1" applyAlignment="1" applyProtection="1">
      <alignment horizontal="center" vertical="center"/>
    </xf>
    <xf numFmtId="0" fontId="2" fillId="4" borderId="246" xfId="2" applyFont="1" applyBorder="1" applyAlignment="1" applyProtection="1">
      <alignment horizontal="center" vertical="center"/>
    </xf>
    <xf numFmtId="0" fontId="32" fillId="4" borderId="246" xfId="2" applyFont="1" applyBorder="1" applyAlignment="1" applyProtection="1">
      <alignment horizontal="center" vertical="center"/>
    </xf>
    <xf numFmtId="0" fontId="2" fillId="4" borderId="247" xfId="2" applyFont="1" applyBorder="1" applyAlignment="1" applyProtection="1">
      <alignment horizontal="center" vertical="center"/>
    </xf>
    <xf numFmtId="38" fontId="9" fillId="0" borderId="202" xfId="1" applyFont="1" applyBorder="1" applyAlignment="1">
      <alignment horizontal="center" shrinkToFit="1"/>
    </xf>
    <xf numFmtId="37" fontId="2" fillId="0" borderId="202" xfId="0" applyNumberFormat="1" applyFont="1" applyBorder="1" applyProtection="1"/>
    <xf numFmtId="37" fontId="2" fillId="0" borderId="220" xfId="0" applyNumberFormat="1" applyFont="1" applyFill="1" applyBorder="1" applyAlignment="1" applyProtection="1">
      <alignment vertical="center"/>
    </xf>
    <xf numFmtId="0" fontId="2" fillId="0" borderId="244" xfId="0" quotePrefix="1" applyFont="1" applyFill="1" applyBorder="1" applyProtection="1"/>
    <xf numFmtId="37" fontId="74" fillId="0" borderId="220" xfId="0" applyNumberFormat="1" applyFont="1" applyBorder="1" applyAlignment="1" applyProtection="1"/>
    <xf numFmtId="37" fontId="2" fillId="0" borderId="220" xfId="0" applyNumberFormat="1" applyFont="1" applyBorder="1" applyAlignment="1" applyProtection="1">
      <alignment horizontal="right"/>
    </xf>
    <xf numFmtId="37" fontId="74" fillId="0" borderId="220" xfId="0" applyNumberFormat="1" applyFont="1" applyFill="1" applyBorder="1" applyAlignment="1" applyProtection="1"/>
    <xf numFmtId="37" fontId="2" fillId="0" borderId="220" xfId="0" applyNumberFormat="1" applyFont="1" applyFill="1" applyBorder="1" applyAlignment="1" applyProtection="1">
      <alignment horizontal="right"/>
    </xf>
    <xf numFmtId="0" fontId="2" fillId="0" borderId="204" xfId="0" applyFont="1" applyBorder="1" applyAlignment="1" applyProtection="1">
      <alignment horizontal="right"/>
    </xf>
    <xf numFmtId="37" fontId="2" fillId="0" borderId="204" xfId="0" applyNumberFormat="1" applyFont="1" applyBorder="1" applyProtection="1"/>
    <xf numFmtId="37" fontId="2" fillId="0" borderId="220" xfId="0" applyNumberFormat="1" applyFont="1" applyBorder="1" applyAlignment="1" applyProtection="1"/>
    <xf numFmtId="0" fontId="2" fillId="0" borderId="214" xfId="0" applyFont="1" applyBorder="1" applyAlignment="1" applyProtection="1">
      <alignment horizontal="center" vertical="center"/>
    </xf>
    <xf numFmtId="0" fontId="2" fillId="0" borderId="186" xfId="0" applyFont="1" applyFill="1" applyBorder="1" applyProtection="1"/>
    <xf numFmtId="37" fontId="2" fillId="0" borderId="186" xfId="0" applyNumberFormat="1" applyFont="1" applyFill="1" applyBorder="1"/>
    <xf numFmtId="37" fontId="2" fillId="0" borderId="220" xfId="0" applyNumberFormat="1" applyFont="1" applyFill="1" applyBorder="1" applyAlignment="1" applyProtection="1"/>
    <xf numFmtId="202" fontId="2" fillId="0" borderId="220" xfId="0" applyNumberFormat="1" applyFont="1" applyBorder="1" applyAlignment="1" applyProtection="1"/>
    <xf numFmtId="3" fontId="2" fillId="0" borderId="220" xfId="0" applyNumberFormat="1" applyFont="1" applyBorder="1" applyAlignment="1" applyProtection="1"/>
    <xf numFmtId="206" fontId="2" fillId="0" borderId="220" xfId="0" applyNumberFormat="1" applyFont="1" applyBorder="1" applyAlignment="1" applyProtection="1">
      <alignment vertical="center"/>
    </xf>
    <xf numFmtId="206" fontId="2" fillId="0" borderId="220" xfId="0" applyNumberFormat="1" applyFont="1" applyBorder="1" applyAlignment="1" applyProtection="1">
      <alignment horizontal="right" vertical="center"/>
    </xf>
    <xf numFmtId="0" fontId="2" fillId="0" borderId="204" xfId="0" applyFont="1" applyBorder="1" applyAlignment="1">
      <alignment horizontal="right"/>
    </xf>
    <xf numFmtId="37" fontId="2" fillId="0" borderId="204" xfId="0" applyNumberFormat="1" applyFont="1" applyBorder="1"/>
    <xf numFmtId="37" fontId="119" fillId="4" borderId="11" xfId="2" applyNumberFormat="1" applyFont="1" applyBorder="1" applyAlignment="1" applyProtection="1"/>
    <xf numFmtId="176" fontId="2" fillId="2" borderId="12" xfId="0" applyNumberFormat="1" applyFont="1" applyFill="1" applyBorder="1" applyProtection="1"/>
    <xf numFmtId="3" fontId="2" fillId="0" borderId="11" xfId="0" applyNumberFormat="1" applyFont="1" applyFill="1" applyBorder="1" applyAlignment="1" applyProtection="1">
      <alignment horizontal="right"/>
    </xf>
    <xf numFmtId="0" fontId="63" fillId="0" borderId="180" xfId="13" applyBorder="1"/>
    <xf numFmtId="0" fontId="63" fillId="0" borderId="187" xfId="13" applyBorder="1" applyAlignment="1">
      <alignment horizontal="centerContinuous"/>
    </xf>
    <xf numFmtId="0" fontId="63" fillId="0" borderId="178" xfId="13" applyBorder="1" applyAlignment="1">
      <alignment horizontal="centerContinuous"/>
    </xf>
    <xf numFmtId="0" fontId="63" fillId="0" borderId="179" xfId="13" applyBorder="1" applyAlignment="1">
      <alignment horizontal="centerContinuous"/>
    </xf>
    <xf numFmtId="38" fontId="63" fillId="0" borderId="180" xfId="14" applyFont="1" applyBorder="1"/>
    <xf numFmtId="38" fontId="63" fillId="15" borderId="243" xfId="14" applyFont="1" applyFill="1" applyBorder="1"/>
    <xf numFmtId="38" fontId="0" fillId="0" borderId="225" xfId="14" applyFont="1" applyBorder="1"/>
    <xf numFmtId="0" fontId="28" fillId="0" borderId="187" xfId="13" applyFont="1" applyBorder="1" applyAlignment="1"/>
    <xf numFmtId="0" fontId="28" fillId="0" borderId="186" xfId="13" applyFont="1" applyBorder="1" applyAlignment="1"/>
    <xf numFmtId="0" fontId="28" fillId="0" borderId="179" xfId="13" applyFont="1" applyBorder="1" applyAlignment="1"/>
    <xf numFmtId="0" fontId="28" fillId="0" borderId="178" xfId="13" applyFont="1" applyBorder="1" applyAlignment="1"/>
    <xf numFmtId="0" fontId="28" fillId="0" borderId="187" xfId="13" applyFont="1" applyBorder="1"/>
    <xf numFmtId="0" fontId="28" fillId="0" borderId="179" xfId="13" applyFont="1" applyBorder="1"/>
    <xf numFmtId="0" fontId="64" fillId="0" borderId="187" xfId="13" applyFont="1" applyBorder="1"/>
    <xf numFmtId="0" fontId="64" fillId="0" borderId="178" xfId="13" applyFont="1" applyBorder="1"/>
    <xf numFmtId="0" fontId="64" fillId="0" borderId="179" xfId="13" applyFont="1" applyBorder="1"/>
    <xf numFmtId="0" fontId="63" fillId="0" borderId="179" xfId="13" applyBorder="1"/>
    <xf numFmtId="0" fontId="63" fillId="0" borderId="178" xfId="13" applyBorder="1"/>
    <xf numFmtId="0" fontId="28" fillId="0" borderId="187" xfId="13" applyFont="1" applyFill="1" applyBorder="1"/>
    <xf numFmtId="0" fontId="64" fillId="0" borderId="178" xfId="13" applyFont="1" applyFill="1" applyBorder="1"/>
    <xf numFmtId="176" fontId="73" fillId="0" borderId="11" xfId="0" quotePrefix="1" applyNumberFormat="1" applyFont="1" applyFill="1" applyBorder="1" applyAlignment="1" applyProtection="1">
      <alignment wrapText="1"/>
    </xf>
    <xf numFmtId="38" fontId="8" fillId="0" borderId="66" xfId="1" applyFont="1" applyBorder="1" applyAlignment="1">
      <alignment vertical="center"/>
    </xf>
    <xf numFmtId="180" fontId="15" fillId="2" borderId="67" xfId="3" applyNumberFormat="1" applyFont="1" applyFill="1" applyBorder="1" applyAlignment="1">
      <alignment horizontal="right" vertical="center"/>
    </xf>
    <xf numFmtId="0" fontId="10" fillId="0" borderId="248" xfId="0" applyFont="1" applyFill="1" applyBorder="1" applyAlignment="1" applyProtection="1">
      <alignment horizontal="center" vertical="center"/>
    </xf>
    <xf numFmtId="0" fontId="2" fillId="0" borderId="163" xfId="0" applyFont="1" applyBorder="1" applyAlignment="1">
      <alignment horizontal="center" vertical="center" textRotation="255"/>
    </xf>
    <xf numFmtId="176" fontId="15" fillId="0" borderId="248" xfId="0" applyNumberFormat="1" applyFont="1" applyFill="1" applyBorder="1" applyAlignment="1" applyProtection="1">
      <alignment horizontal="right" vertical="center"/>
    </xf>
    <xf numFmtId="206" fontId="15" fillId="0" borderId="248" xfId="0" applyNumberFormat="1" applyFont="1" applyFill="1" applyBorder="1" applyAlignment="1" applyProtection="1">
      <alignment horizontal="right" vertical="center"/>
    </xf>
    <xf numFmtId="176" fontId="15" fillId="0" borderId="249" xfId="0" applyNumberFormat="1" applyFont="1" applyFill="1" applyBorder="1" applyAlignment="1" applyProtection="1">
      <alignment horizontal="right" vertical="center"/>
    </xf>
    <xf numFmtId="176" fontId="26" fillId="0" borderId="248" xfId="0" applyNumberFormat="1" applyFont="1" applyFill="1" applyBorder="1" applyAlignment="1" applyProtection="1">
      <alignment horizontal="right" vertical="center"/>
    </xf>
    <xf numFmtId="176" fontId="26" fillId="0" borderId="249" xfId="0" applyNumberFormat="1" applyFont="1" applyFill="1" applyBorder="1" applyAlignment="1" applyProtection="1">
      <alignment horizontal="right" vertical="center"/>
    </xf>
    <xf numFmtId="0" fontId="23" fillId="0" borderId="250" xfId="0" applyFont="1" applyFill="1" applyBorder="1" applyAlignment="1" applyProtection="1">
      <alignment horizontal="center" vertical="center"/>
    </xf>
    <xf numFmtId="176" fontId="26" fillId="0" borderId="250" xfId="0" applyNumberFormat="1" applyFont="1" applyFill="1" applyBorder="1" applyAlignment="1" applyProtection="1">
      <alignment horizontal="right" vertical="center"/>
    </xf>
    <xf numFmtId="0" fontId="26" fillId="0" borderId="0" xfId="0" applyFont="1" applyFill="1" applyBorder="1" applyAlignment="1" applyProtection="1"/>
    <xf numFmtId="37" fontId="71" fillId="0" borderId="11" xfId="0" applyNumberFormat="1" applyFont="1" applyBorder="1" applyAlignment="1" applyProtection="1"/>
    <xf numFmtId="176" fontId="2" fillId="0" borderId="163" xfId="0" applyNumberFormat="1" applyFont="1" applyFill="1" applyBorder="1" applyAlignment="1" applyProtection="1">
      <alignment horizontal="right"/>
    </xf>
    <xf numFmtId="191" fontId="2" fillId="2" borderId="220" xfId="1" applyNumberFormat="1" applyFont="1" applyFill="1" applyBorder="1" applyAlignment="1" applyProtection="1">
      <alignment horizontal="right"/>
    </xf>
    <xf numFmtId="205" fontId="2" fillId="0" borderId="11" xfId="1" applyNumberFormat="1" applyFont="1" applyBorder="1" applyAlignment="1" applyProtection="1">
      <alignment horizontal="right"/>
    </xf>
    <xf numFmtId="3" fontId="10" fillId="0" borderId="221" xfId="9" applyNumberFormat="1" applyFont="1" applyFill="1" applyBorder="1" applyAlignment="1">
      <alignment wrapText="1"/>
    </xf>
    <xf numFmtId="3" fontId="10" fillId="0" borderId="221" xfId="9" applyNumberFormat="1" applyFont="1" applyFill="1" applyBorder="1" applyAlignment="1">
      <alignment horizontal="right" wrapText="1"/>
    </xf>
    <xf numFmtId="3" fontId="2" fillId="2" borderId="11" xfId="0" applyNumberFormat="1" applyFont="1" applyFill="1" applyBorder="1" applyAlignment="1" applyProtection="1"/>
    <xf numFmtId="38" fontId="19" fillId="0" borderId="5" xfId="1" applyFont="1" applyBorder="1" applyAlignment="1" applyProtection="1">
      <alignment horizontal="center" vertical="center"/>
    </xf>
    <xf numFmtId="38" fontId="15" fillId="0" borderId="0" xfId="0" applyNumberFormat="1" applyFont="1" applyBorder="1" applyAlignment="1">
      <alignment vertical="center"/>
    </xf>
    <xf numFmtId="38" fontId="15" fillId="0" borderId="251" xfId="0" applyNumberFormat="1" applyFont="1" applyBorder="1" applyAlignment="1">
      <alignment vertical="center"/>
    </xf>
    <xf numFmtId="38" fontId="15" fillId="0" borderId="225" xfId="0" applyNumberFormat="1" applyFont="1" applyBorder="1" applyAlignment="1">
      <alignment vertical="center"/>
    </xf>
    <xf numFmtId="37" fontId="2" fillId="0" borderId="223" xfId="0" applyNumberFormat="1" applyFont="1" applyFill="1" applyBorder="1" applyAlignment="1" applyProtection="1"/>
    <xf numFmtId="3" fontId="2" fillId="0" borderId="11" xfId="1" applyNumberFormat="1" applyFont="1" applyFill="1" applyBorder="1" applyAlignment="1" applyProtection="1">
      <alignment horizontal="right" vertical="center"/>
    </xf>
    <xf numFmtId="211" fontId="2" fillId="0" borderId="14" xfId="0" applyNumberFormat="1" applyFont="1" applyBorder="1" applyAlignment="1" applyProtection="1">
      <alignment vertical="center"/>
    </xf>
    <xf numFmtId="38" fontId="6" fillId="0" borderId="0" xfId="1" applyFont="1" applyAlignment="1" applyProtection="1">
      <alignment vertical="center"/>
    </xf>
    <xf numFmtId="38" fontId="15" fillId="0" borderId="7" xfId="1" applyFont="1" applyFill="1" applyBorder="1" applyAlignment="1" applyProtection="1">
      <alignment horizontal="center" vertical="center"/>
    </xf>
    <xf numFmtId="38" fontId="15" fillId="0" borderId="194" xfId="1" applyFont="1" applyBorder="1" applyAlignment="1" applyProtection="1">
      <alignment horizontal="center" vertical="center"/>
    </xf>
    <xf numFmtId="202" fontId="2" fillId="0" borderId="11" xfId="1" applyNumberFormat="1" applyFont="1" applyBorder="1" applyAlignment="1" applyProtection="1">
      <alignment horizontal="right"/>
    </xf>
    <xf numFmtId="49" fontId="25" fillId="0" borderId="252" xfId="1" applyNumberFormat="1" applyFont="1" applyFill="1" applyBorder="1" applyAlignment="1" applyProtection="1">
      <alignment horizontal="left"/>
    </xf>
    <xf numFmtId="49" fontId="25" fillId="0" borderId="252" xfId="1" quotePrefix="1" applyNumberFormat="1" applyFont="1" applyFill="1" applyBorder="1" applyAlignment="1" applyProtection="1">
      <alignment horizontal="left"/>
    </xf>
    <xf numFmtId="38" fontId="28" fillId="0" borderId="38" xfId="1" applyFont="1" applyFill="1" applyBorder="1" applyAlignment="1">
      <alignment horizontal="center" vertical="center"/>
    </xf>
    <xf numFmtId="38" fontId="28" fillId="0" borderId="66" xfId="1" applyFont="1" applyFill="1" applyBorder="1" applyAlignment="1">
      <alignment horizontal="center" vertical="center"/>
    </xf>
    <xf numFmtId="206" fontId="71" fillId="0" borderId="110" xfId="1" applyNumberFormat="1" applyFont="1" applyBorder="1" applyAlignment="1" applyProtection="1"/>
    <xf numFmtId="3" fontId="99" fillId="0" borderId="11" xfId="1" applyNumberFormat="1" applyFont="1" applyFill="1" applyBorder="1" applyAlignment="1" applyProtection="1"/>
    <xf numFmtId="205" fontId="2" fillId="0" borderId="11" xfId="0" applyNumberFormat="1" applyFont="1" applyBorder="1" applyAlignment="1" applyProtection="1">
      <alignment horizontal="right"/>
    </xf>
    <xf numFmtId="38" fontId="14" fillId="0" borderId="0" xfId="1" applyFont="1" applyAlignment="1">
      <alignment horizontal="left" vertical="center"/>
    </xf>
    <xf numFmtId="38" fontId="26" fillId="0" borderId="233" xfId="0" applyNumberFormat="1" applyFont="1" applyBorder="1" applyAlignment="1">
      <alignment horizontal="center"/>
    </xf>
    <xf numFmtId="3" fontId="92" fillId="0" borderId="100" xfId="0" applyNumberFormat="1" applyFont="1" applyBorder="1" applyAlignment="1" applyProtection="1">
      <alignment horizontal="right"/>
    </xf>
    <xf numFmtId="0" fontId="63" fillId="0" borderId="57" xfId="13" applyFill="1" applyBorder="1"/>
    <xf numFmtId="0" fontId="63" fillId="0" borderId="225" xfId="13" applyFill="1" applyBorder="1"/>
    <xf numFmtId="0" fontId="28" fillId="0" borderId="225" xfId="13" applyFont="1" applyFill="1" applyBorder="1"/>
    <xf numFmtId="0" fontId="28" fillId="0" borderId="47" xfId="13" applyFont="1" applyFill="1" applyBorder="1"/>
    <xf numFmtId="0" fontId="63" fillId="0" borderId="56" xfId="13" applyFill="1" applyBorder="1"/>
    <xf numFmtId="0" fontId="63" fillId="0" borderId="47" xfId="13" applyFill="1" applyBorder="1"/>
    <xf numFmtId="38" fontId="63" fillId="0" borderId="47" xfId="14" applyFont="1" applyFill="1" applyBorder="1"/>
    <xf numFmtId="213" fontId="2" fillId="2" borderId="11" xfId="0" applyNumberFormat="1" applyFont="1" applyFill="1" applyBorder="1" applyAlignment="1" applyProtection="1">
      <alignment vertical="center"/>
    </xf>
    <xf numFmtId="213" fontId="2" fillId="2" borderId="14" xfId="0" applyNumberFormat="1" applyFont="1" applyFill="1" applyBorder="1" applyAlignment="1" applyProtection="1">
      <alignment vertical="center"/>
    </xf>
    <xf numFmtId="213" fontId="2" fillId="2" borderId="11" xfId="0" applyNumberFormat="1" applyFont="1" applyFill="1" applyBorder="1" applyAlignment="1" applyProtection="1">
      <alignment horizontal="right" vertical="center"/>
    </xf>
    <xf numFmtId="213" fontId="2" fillId="0" borderId="14" xfId="0" applyNumberFormat="1" applyFont="1" applyBorder="1" applyAlignment="1" applyProtection="1">
      <alignment vertical="center"/>
    </xf>
    <xf numFmtId="213" fontId="2" fillId="0" borderId="14" xfId="0" applyNumberFormat="1" applyFont="1" applyBorder="1" applyAlignment="1" applyProtection="1">
      <alignment horizontal="right" vertical="center"/>
    </xf>
    <xf numFmtId="206" fontId="25" fillId="0" borderId="220" xfId="1" applyNumberFormat="1" applyFont="1" applyFill="1" applyBorder="1" applyAlignment="1" applyProtection="1">
      <alignment vertical="center"/>
    </xf>
    <xf numFmtId="206" fontId="25" fillId="0" borderId="14" xfId="1" applyNumberFormat="1" applyFont="1" applyFill="1" applyBorder="1" applyAlignment="1" applyProtection="1">
      <alignment horizontal="right" vertical="center"/>
    </xf>
    <xf numFmtId="206" fontId="2" fillId="0" borderId="15" xfId="1" applyNumberFormat="1" applyFont="1" applyBorder="1" applyAlignment="1" applyProtection="1">
      <alignment horizontal="right" vertical="center"/>
    </xf>
    <xf numFmtId="206" fontId="15" fillId="0" borderId="15" xfId="1" applyNumberFormat="1" applyFont="1" applyBorder="1" applyAlignment="1" applyProtection="1">
      <alignment horizontal="right" vertical="center"/>
    </xf>
    <xf numFmtId="206" fontId="2" fillId="0" borderId="15" xfId="1" applyNumberFormat="1" applyFont="1" applyBorder="1" applyAlignment="1" applyProtection="1">
      <alignment vertical="center"/>
    </xf>
    <xf numFmtId="211" fontId="2" fillId="0" borderId="11" xfId="0" applyNumberFormat="1" applyFont="1" applyBorder="1" applyAlignment="1" applyProtection="1">
      <alignment vertical="center"/>
    </xf>
    <xf numFmtId="211" fontId="2" fillId="0" borderId="11" xfId="0" applyNumberFormat="1" applyFont="1" applyBorder="1" applyAlignment="1" applyProtection="1">
      <alignment horizontal="right"/>
    </xf>
    <xf numFmtId="206" fontId="2" fillId="0" borderId="11" xfId="0" applyNumberFormat="1" applyFont="1" applyBorder="1" applyAlignment="1" applyProtection="1">
      <alignment horizontal="right" shrinkToFit="1"/>
    </xf>
    <xf numFmtId="206" fontId="2" fillId="0" borderId="221" xfId="0" applyNumberFormat="1" applyFont="1" applyFill="1" applyBorder="1" applyAlignment="1" applyProtection="1">
      <alignment horizontal="right" vertical="center"/>
    </xf>
    <xf numFmtId="206" fontId="15" fillId="0" borderId="11" xfId="0" applyNumberFormat="1" applyFont="1" applyBorder="1" applyAlignment="1" applyProtection="1">
      <alignment vertical="center"/>
    </xf>
    <xf numFmtId="206" fontId="15" fillId="0" borderId="11" xfId="0" applyNumberFormat="1" applyFont="1" applyBorder="1" applyAlignment="1" applyProtection="1">
      <alignment horizontal="right" vertical="center"/>
    </xf>
    <xf numFmtId="206" fontId="11" fillId="0" borderId="11" xfId="0" applyNumberFormat="1" applyFont="1" applyFill="1" applyBorder="1" applyAlignment="1" applyProtection="1">
      <alignment vertical="center"/>
    </xf>
    <xf numFmtId="206" fontId="11" fillId="6" borderId="14" xfId="0" applyNumberFormat="1" applyFont="1" applyFill="1" applyBorder="1" applyAlignment="1" applyProtection="1">
      <alignment horizontal="right" vertical="center"/>
    </xf>
    <xf numFmtId="206" fontId="11" fillId="6" borderId="14" xfId="0" applyNumberFormat="1" applyFont="1" applyFill="1" applyBorder="1" applyAlignment="1" applyProtection="1">
      <alignment vertical="center"/>
    </xf>
    <xf numFmtId="206" fontId="11" fillId="0" borderId="11" xfId="0" applyNumberFormat="1" applyFont="1" applyBorder="1" applyAlignment="1" applyProtection="1">
      <alignment vertical="center"/>
    </xf>
    <xf numFmtId="206" fontId="11" fillId="0" borderId="11" xfId="1" applyNumberFormat="1" applyFont="1" applyFill="1" applyBorder="1" applyAlignment="1" applyProtection="1">
      <alignment vertical="center"/>
    </xf>
    <xf numFmtId="206" fontId="11" fillId="0" borderId="21" xfId="1" applyNumberFormat="1" applyFont="1" applyFill="1" applyBorder="1" applyAlignment="1" applyProtection="1">
      <alignment horizontal="right" vertical="center"/>
    </xf>
    <xf numFmtId="206" fontId="11" fillId="0" borderId="0" xfId="1" applyNumberFormat="1" applyFont="1" applyFill="1" applyBorder="1" applyAlignment="1" applyProtection="1">
      <alignment horizontal="right" vertical="center"/>
    </xf>
    <xf numFmtId="206" fontId="11" fillId="0" borderId="14" xfId="0" applyNumberFormat="1" applyFont="1" applyFill="1" applyBorder="1" applyAlignment="1" applyProtection="1">
      <alignment horizontal="right" vertical="center"/>
    </xf>
    <xf numFmtId="206" fontId="71" fillId="2" borderId="109" xfId="1" applyNumberFormat="1" applyFont="1" applyFill="1" applyBorder="1" applyAlignment="1" applyProtection="1">
      <alignment vertical="center"/>
    </xf>
    <xf numFmtId="206" fontId="77" fillId="2" borderId="109" xfId="1" applyNumberFormat="1" applyFont="1" applyFill="1" applyBorder="1" applyAlignment="1" applyProtection="1">
      <alignment vertical="center"/>
    </xf>
    <xf numFmtId="206" fontId="73" fillId="2" borderId="109" xfId="1" applyNumberFormat="1" applyFont="1" applyFill="1" applyBorder="1" applyAlignment="1" applyProtection="1">
      <alignment horizontal="right" vertical="center"/>
    </xf>
    <xf numFmtId="206" fontId="73" fillId="2" borderId="111" xfId="1" applyNumberFormat="1" applyFont="1" applyFill="1" applyBorder="1" applyAlignment="1" applyProtection="1">
      <alignment vertical="center"/>
    </xf>
    <xf numFmtId="206" fontId="71" fillId="2" borderId="110" xfId="1" applyNumberFormat="1" applyFont="1" applyFill="1" applyBorder="1" applyAlignment="1" applyProtection="1"/>
    <xf numFmtId="206" fontId="71" fillId="0" borderId="111" xfId="1" applyNumberFormat="1" applyFont="1" applyBorder="1" applyAlignment="1" applyProtection="1"/>
    <xf numFmtId="206" fontId="77" fillId="0" borderId="110" xfId="1" applyNumberFormat="1" applyFont="1" applyBorder="1" applyAlignment="1" applyProtection="1"/>
    <xf numFmtId="206" fontId="78" fillId="0" borderId="110" xfId="1" applyNumberFormat="1" applyFont="1" applyBorder="1" applyAlignment="1" applyProtection="1"/>
    <xf numFmtId="206" fontId="73" fillId="0" borderId="110" xfId="1" applyNumberFormat="1" applyFont="1" applyBorder="1" applyAlignment="1" applyProtection="1"/>
    <xf numFmtId="206" fontId="73" fillId="0" borderId="110" xfId="1" applyNumberFormat="1" applyFont="1" applyBorder="1" applyAlignment="1" applyProtection="1">
      <alignment horizontal="right"/>
    </xf>
    <xf numFmtId="193" fontId="73" fillId="2" borderId="114" xfId="1" applyNumberFormat="1" applyFont="1" applyFill="1" applyBorder="1" applyAlignment="1" applyProtection="1">
      <alignment horizontal="right" vertical="center"/>
    </xf>
    <xf numFmtId="193" fontId="73" fillId="2" borderId="11" xfId="1" applyNumberFormat="1" applyFont="1" applyFill="1" applyBorder="1" applyAlignment="1" applyProtection="1">
      <alignment horizontal="right"/>
    </xf>
    <xf numFmtId="206" fontId="71" fillId="0" borderId="114" xfId="1" applyNumberFormat="1" applyFont="1" applyBorder="1" applyAlignment="1" applyProtection="1">
      <alignment vertical="center"/>
    </xf>
    <xf numFmtId="206" fontId="73" fillId="0" borderId="114" xfId="1" applyNumberFormat="1" applyFont="1" applyBorder="1" applyAlignment="1" applyProtection="1">
      <alignment vertical="center"/>
    </xf>
    <xf numFmtId="38" fontId="2" fillId="0" borderId="11" xfId="1" applyNumberFormat="1" applyFont="1" applyBorder="1" applyAlignment="1" applyProtection="1"/>
    <xf numFmtId="0" fontId="44" fillId="0" borderId="253" xfId="0" quotePrefix="1" applyFont="1" applyFill="1" applyBorder="1" applyAlignment="1" applyProtection="1">
      <alignment horizontal="left" vertical="center" shrinkToFit="1"/>
    </xf>
    <xf numFmtId="0" fontId="44" fillId="0" borderId="253" xfId="0" quotePrefix="1" applyFont="1" applyFill="1" applyBorder="1" applyAlignment="1" applyProtection="1">
      <alignment horizontal="right" vertical="center" shrinkToFit="1"/>
    </xf>
    <xf numFmtId="0" fontId="44" fillId="0" borderId="253" xfId="0" quotePrefix="1" applyFont="1" applyFill="1" applyBorder="1" applyAlignment="1" applyProtection="1">
      <alignment horizontal="right" shrinkToFit="1"/>
    </xf>
    <xf numFmtId="0" fontId="44" fillId="0" borderId="253" xfId="0" applyFont="1" applyBorder="1" applyAlignment="1" applyProtection="1">
      <alignment horizontal="center" vertical="center" shrinkToFit="1"/>
    </xf>
    <xf numFmtId="0" fontId="2" fillId="0" borderId="253" xfId="0" applyFont="1" applyBorder="1" applyAlignment="1" applyProtection="1">
      <alignment vertical="center"/>
    </xf>
    <xf numFmtId="0" fontId="32" fillId="0" borderId="253" xfId="2" applyFont="1" applyFill="1" applyBorder="1" applyAlignment="1" applyProtection="1">
      <alignment vertical="center"/>
    </xf>
    <xf numFmtId="0" fontId="32" fillId="0" borderId="253" xfId="2" applyFont="1" applyFill="1" applyBorder="1" applyAlignment="1" applyProtection="1">
      <alignment horizontal="center" vertical="center"/>
    </xf>
    <xf numFmtId="0" fontId="2" fillId="0" borderId="253" xfId="2" applyFont="1" applyFill="1" applyBorder="1" applyAlignment="1" applyProtection="1">
      <alignment horizontal="right" vertical="center"/>
    </xf>
    <xf numFmtId="0" fontId="10" fillId="0" borderId="253" xfId="2" applyFont="1" applyFill="1" applyBorder="1" applyAlignment="1" applyProtection="1">
      <alignment horizontal="right" vertical="center"/>
    </xf>
    <xf numFmtId="0" fontId="2" fillId="0" borderId="253" xfId="0" applyFont="1" applyBorder="1" applyAlignment="1">
      <alignment horizontal="center" vertical="center" textRotation="255"/>
    </xf>
    <xf numFmtId="0" fontId="2" fillId="0" borderId="253" xfId="0" applyFont="1" applyFill="1" applyBorder="1" applyAlignment="1">
      <alignment vertical="center"/>
    </xf>
    <xf numFmtId="0" fontId="2" fillId="0" borderId="253" xfId="0" quotePrefix="1" applyNumberFormat="1" applyFont="1" applyFill="1" applyBorder="1" applyAlignment="1" applyProtection="1"/>
    <xf numFmtId="0" fontId="2" fillId="0" borderId="253" xfId="0" quotePrefix="1" applyFont="1" applyFill="1" applyBorder="1" applyAlignment="1" applyProtection="1"/>
    <xf numFmtId="0" fontId="15" fillId="0" borderId="253" xfId="0" applyFont="1" applyBorder="1" applyAlignment="1">
      <alignment vertical="center" textRotation="255"/>
    </xf>
    <xf numFmtId="0" fontId="15" fillId="0" borderId="253" xfId="0" applyFont="1" applyFill="1" applyBorder="1" applyProtection="1"/>
    <xf numFmtId="0" fontId="26" fillId="0" borderId="253" xfId="0" applyFont="1" applyFill="1" applyBorder="1" applyAlignment="1" applyProtection="1">
      <alignment horizontal="right"/>
    </xf>
    <xf numFmtId="0" fontId="2" fillId="0" borderId="0" xfId="0" applyFont="1" applyAlignment="1" applyProtection="1">
      <alignment horizontal="right"/>
    </xf>
    <xf numFmtId="0" fontId="26" fillId="0" borderId="0" xfId="0" quotePrefix="1" applyNumberFormat="1" applyFont="1" applyFill="1" applyBorder="1" applyAlignment="1" applyProtection="1"/>
    <xf numFmtId="0" fontId="26" fillId="0" borderId="221" xfId="0" quotePrefix="1" applyNumberFormat="1" applyFont="1" applyFill="1" applyBorder="1" applyAlignment="1" applyProtection="1"/>
    <xf numFmtId="0" fontId="2" fillId="0" borderId="0" xfId="0" applyFont="1" applyFill="1" applyBorder="1" applyAlignment="1" applyProtection="1">
      <alignment horizontal="center" vertical="center"/>
    </xf>
    <xf numFmtId="0" fontId="10" fillId="0" borderId="25" xfId="0" applyFont="1" applyFill="1" applyBorder="1" applyAlignment="1" applyProtection="1">
      <alignment horizontal="center" vertical="center"/>
    </xf>
    <xf numFmtId="0" fontId="11" fillId="0" borderId="0" xfId="0" applyFont="1" applyFill="1" applyAlignment="1">
      <alignment vertical="center" shrinkToFit="1"/>
    </xf>
    <xf numFmtId="0" fontId="10" fillId="0" borderId="227" xfId="0" applyFont="1" applyFill="1" applyBorder="1" applyAlignment="1" applyProtection="1">
      <alignment horizontal="center" vertical="center"/>
    </xf>
    <xf numFmtId="186" fontId="11" fillId="0" borderId="0" xfId="2" quotePrefix="1" applyNumberFormat="1" applyFont="1" applyFill="1" applyBorder="1" applyAlignment="1">
      <alignment horizontal="center" vertical="top" wrapText="1"/>
    </xf>
    <xf numFmtId="0" fontId="11" fillId="0" borderId="0" xfId="0" applyFont="1" applyFill="1" applyAlignment="1" applyProtection="1">
      <alignment horizontal="right" vertical="center" shrinkToFit="1"/>
    </xf>
    <xf numFmtId="14" fontId="11" fillId="0" borderId="0" xfId="0" applyNumberFormat="1" applyFont="1" applyFill="1" applyAlignment="1"/>
    <xf numFmtId="0" fontId="11" fillId="0" borderId="0" xfId="0" applyFont="1" applyFill="1" applyAlignment="1"/>
    <xf numFmtId="0" fontId="0" fillId="0" borderId="0" xfId="0" applyFont="1" applyAlignment="1"/>
    <xf numFmtId="0" fontId="11" fillId="0" borderId="1" xfId="0" applyFont="1" applyFill="1" applyBorder="1" applyAlignment="1">
      <alignment vertical="center" shrinkToFit="1"/>
    </xf>
    <xf numFmtId="14" fontId="11" fillId="0" borderId="0" xfId="0" applyNumberFormat="1" applyFont="1" applyFill="1" applyAlignment="1">
      <alignment vertical="center" shrinkToFit="1"/>
    </xf>
    <xf numFmtId="0" fontId="2" fillId="0" borderId="1" xfId="0" applyFont="1" applyFill="1" applyBorder="1" applyAlignment="1">
      <alignment vertical="center" shrinkToFit="1"/>
    </xf>
    <xf numFmtId="0" fontId="10" fillId="0" borderId="253" xfId="0" quotePrefix="1" applyFont="1" applyFill="1" applyBorder="1" applyAlignment="1" applyProtection="1">
      <alignment horizontal="left" vertical="center"/>
    </xf>
    <xf numFmtId="189" fontId="10" fillId="0" borderId="220" xfId="0" applyNumberFormat="1" applyFont="1" applyBorder="1" applyAlignment="1" applyProtection="1">
      <alignment vertical="center"/>
    </xf>
    <xf numFmtId="189" fontId="10" fillId="0" borderId="14" xfId="0" applyNumberFormat="1" applyFont="1" applyFill="1" applyBorder="1" applyAlignment="1" applyProtection="1">
      <alignment vertical="center"/>
    </xf>
    <xf numFmtId="189" fontId="10" fillId="2" borderId="220" xfId="0" applyNumberFormat="1" applyFont="1" applyFill="1" applyBorder="1" applyAlignment="1" applyProtection="1">
      <alignment vertical="center"/>
    </xf>
    <xf numFmtId="37" fontId="80" fillId="2" borderId="11" xfId="0" applyNumberFormat="1" applyFont="1" applyFill="1" applyBorder="1" applyAlignment="1" applyProtection="1">
      <alignment vertical="center"/>
    </xf>
    <xf numFmtId="37" fontId="120" fillId="2" borderId="220" xfId="0" applyNumberFormat="1" applyFont="1" applyFill="1" applyBorder="1" applyAlignment="1" applyProtection="1">
      <alignment vertical="center"/>
    </xf>
    <xf numFmtId="37" fontId="120" fillId="0" borderId="220" xfId="0" applyNumberFormat="1" applyFont="1" applyFill="1" applyBorder="1" applyAlignment="1" applyProtection="1">
      <alignment vertical="center"/>
    </xf>
    <xf numFmtId="0" fontId="72" fillId="0" borderId="0" xfId="0" applyFont="1" applyProtection="1"/>
    <xf numFmtId="211" fontId="10" fillId="0" borderId="11" xfId="0" applyNumberFormat="1" applyFont="1" applyBorder="1" applyAlignment="1" applyProtection="1">
      <alignment vertical="center"/>
    </xf>
    <xf numFmtId="211" fontId="10" fillId="0" borderId="14" xfId="0" applyNumberFormat="1" applyFont="1" applyFill="1" applyBorder="1" applyAlignment="1" applyProtection="1">
      <alignment vertical="center"/>
    </xf>
    <xf numFmtId="205" fontId="2" fillId="0" borderId="11" xfId="0" applyNumberFormat="1" applyFont="1" applyFill="1" applyBorder="1" applyAlignment="1" applyProtection="1">
      <alignment horizontal="right"/>
    </xf>
    <xf numFmtId="205" fontId="2" fillId="0" borderId="11" xfId="1" applyNumberFormat="1" applyFont="1" applyFill="1" applyBorder="1" applyAlignment="1" applyProtection="1">
      <alignment horizontal="right"/>
    </xf>
    <xf numFmtId="0" fontId="2" fillId="0" borderId="0" xfId="0" applyFont="1" applyFill="1" applyBorder="1" applyAlignment="1" applyProtection="1">
      <alignment vertical="center"/>
    </xf>
    <xf numFmtId="176" fontId="44" fillId="6" borderId="254" xfId="0" applyNumberFormat="1" applyFont="1" applyFill="1" applyBorder="1" applyAlignment="1">
      <alignment horizontal="right" vertical="center" shrinkToFit="1"/>
    </xf>
    <xf numFmtId="176" fontId="44" fillId="2" borderId="254" xfId="0" applyNumberFormat="1" applyFont="1" applyFill="1" applyBorder="1" applyAlignment="1">
      <alignment vertical="center" shrinkToFit="1"/>
    </xf>
    <xf numFmtId="176" fontId="44" fillId="2" borderId="254" xfId="0" applyNumberFormat="1" applyFont="1" applyFill="1" applyBorder="1" applyAlignment="1">
      <alignment horizontal="right" vertical="center" shrinkToFit="1"/>
    </xf>
    <xf numFmtId="0" fontId="2" fillId="0" borderId="253" xfId="2" applyFont="1" applyFill="1" applyBorder="1" applyAlignment="1" applyProtection="1">
      <alignment horizontal="center" vertical="center"/>
    </xf>
    <xf numFmtId="0" fontId="2" fillId="0" borderId="7" xfId="0" applyFont="1" applyBorder="1" applyAlignment="1" applyProtection="1">
      <alignment horizontal="center" vertical="center"/>
    </xf>
    <xf numFmtId="0" fontId="2" fillId="0" borderId="0" xfId="0" applyFont="1" applyAlignment="1" applyProtection="1">
      <alignment horizontal="right" vertical="center"/>
    </xf>
    <xf numFmtId="0" fontId="15" fillId="0" borderId="7" xfId="0" applyFont="1" applyBorder="1" applyAlignment="1" applyProtection="1">
      <alignment horizontal="center" vertical="center"/>
    </xf>
    <xf numFmtId="0" fontId="0" fillId="8" borderId="255" xfId="0" applyFill="1" applyBorder="1" applyProtection="1">
      <protection locked="0"/>
    </xf>
    <xf numFmtId="0" fontId="64" fillId="8" borderId="255" xfId="0" applyFont="1" applyFill="1" applyBorder="1" applyAlignment="1" applyProtection="1">
      <alignment horizontal="center"/>
      <protection locked="0"/>
    </xf>
    <xf numFmtId="0" fontId="0" fillId="8" borderId="255" xfId="0" applyFill="1" applyBorder="1" applyAlignment="1" applyProtection="1">
      <alignment horizontal="center"/>
      <protection locked="0"/>
    </xf>
    <xf numFmtId="180" fontId="0" fillId="8" borderId="255" xfId="0" applyNumberFormat="1" applyFill="1" applyBorder="1" applyProtection="1">
      <protection locked="0"/>
    </xf>
    <xf numFmtId="180" fontId="65" fillId="8" borderId="255" xfId="0" applyNumberFormat="1" applyFont="1" applyFill="1" applyBorder="1" applyProtection="1">
      <protection locked="0"/>
    </xf>
    <xf numFmtId="201" fontId="65" fillId="8" borderId="255" xfId="0" applyNumberFormat="1" applyFont="1" applyFill="1" applyBorder="1" applyAlignment="1" applyProtection="1">
      <alignment horizontal="right"/>
      <protection locked="0"/>
    </xf>
    <xf numFmtId="180" fontId="15" fillId="2" borderId="255" xfId="3" applyNumberFormat="1" applyFont="1" applyFill="1" applyBorder="1" applyAlignment="1">
      <alignment horizontal="right" vertical="center"/>
    </xf>
    <xf numFmtId="0" fontId="2" fillId="0" borderId="256" xfId="0" applyFont="1" applyBorder="1" applyAlignment="1">
      <alignment horizontal="center" vertical="center" textRotation="255"/>
    </xf>
    <xf numFmtId="0" fontId="2" fillId="0" borderId="256" xfId="0" applyFont="1" applyBorder="1"/>
    <xf numFmtId="0" fontId="15" fillId="0" borderId="256" xfId="0" applyFont="1" applyFill="1" applyBorder="1" applyAlignment="1" applyProtection="1">
      <alignment horizontal="center" vertical="center" textRotation="255"/>
    </xf>
    <xf numFmtId="0" fontId="15" fillId="0" borderId="256" xfId="0" applyFont="1" applyBorder="1" applyAlignment="1">
      <alignment vertical="center" textRotation="255"/>
    </xf>
    <xf numFmtId="180" fontId="26" fillId="0" borderId="256" xfId="3" applyNumberFormat="1" applyFont="1" applyBorder="1" applyProtection="1">
      <protection locked="0" hidden="1"/>
    </xf>
    <xf numFmtId="0" fontId="15" fillId="0" borderId="256" xfId="0" applyFont="1" applyBorder="1"/>
    <xf numFmtId="0" fontId="15" fillId="0" borderId="255" xfId="0" applyFont="1" applyBorder="1" applyAlignment="1">
      <alignment vertical="center" textRotation="255"/>
    </xf>
    <xf numFmtId="0" fontId="15" fillId="0" borderId="255" xfId="0" applyFont="1" applyBorder="1" applyAlignment="1">
      <alignment horizontal="center" vertical="center" textRotation="255"/>
    </xf>
    <xf numFmtId="0" fontId="29" fillId="0" borderId="0" xfId="0" applyFont="1" applyAlignment="1">
      <alignment vertical="center"/>
    </xf>
    <xf numFmtId="0" fontId="2" fillId="0" borderId="253" xfId="2" applyFont="1" applyFill="1" applyBorder="1" applyAlignment="1" applyProtection="1">
      <alignment horizontal="center" vertical="center"/>
    </xf>
    <xf numFmtId="0" fontId="0" fillId="0" borderId="0" xfId="0" applyFont="1" applyBorder="1" applyAlignment="1">
      <alignment horizontal="center" vertical="center"/>
    </xf>
    <xf numFmtId="199" fontId="56" fillId="0" borderId="0" xfId="12" applyNumberFormat="1" applyFont="1" applyFill="1" applyBorder="1" applyAlignment="1" applyProtection="1">
      <alignment vertical="center"/>
      <protection locked="0"/>
    </xf>
    <xf numFmtId="0" fontId="2" fillId="0" borderId="7" xfId="0" applyFont="1" applyBorder="1" applyAlignment="1" applyProtection="1">
      <alignment horizontal="center" vertical="center"/>
    </xf>
    <xf numFmtId="0" fontId="0" fillId="0" borderId="0" xfId="0" applyFont="1" applyAlignment="1">
      <alignment vertical="center"/>
    </xf>
    <xf numFmtId="0" fontId="2" fillId="0" borderId="7" xfId="0" applyFont="1" applyFill="1" applyBorder="1" applyAlignment="1" applyProtection="1">
      <alignment horizontal="center" vertical="center"/>
    </xf>
    <xf numFmtId="0" fontId="0" fillId="0" borderId="0" xfId="0" applyFont="1" applyAlignment="1">
      <alignment horizontal="center" vertical="center"/>
    </xf>
    <xf numFmtId="0" fontId="11" fillId="0" borderId="0" xfId="0" applyFont="1" applyAlignment="1" applyProtection="1">
      <alignment horizontal="left" wrapText="1" shrinkToFit="1"/>
    </xf>
    <xf numFmtId="0" fontId="0" fillId="0" borderId="0" xfId="0" applyFont="1" applyAlignment="1">
      <alignment horizontal="left" shrinkToFit="1"/>
    </xf>
    <xf numFmtId="0" fontId="11" fillId="0" borderId="0" xfId="0" applyFont="1" applyAlignment="1" applyProtection="1">
      <alignment horizontal="left"/>
    </xf>
    <xf numFmtId="0" fontId="11" fillId="0" borderId="0" xfId="0" applyFont="1" applyAlignment="1" applyProtection="1">
      <alignment horizontal="left" shrinkToFit="1"/>
    </xf>
    <xf numFmtId="0" fontId="0" fillId="0" borderId="0" xfId="0" applyAlignment="1">
      <alignment horizontal="left"/>
    </xf>
    <xf numFmtId="0" fontId="10" fillId="0" borderId="58" xfId="0" applyFont="1" applyBorder="1" applyAlignment="1" applyProtection="1">
      <alignment vertical="center" wrapText="1"/>
    </xf>
    <xf numFmtId="0" fontId="10" fillId="0" borderId="25" xfId="0" applyFont="1" applyBorder="1" applyAlignment="1" applyProtection="1">
      <alignment vertical="center" wrapText="1"/>
    </xf>
    <xf numFmtId="0" fontId="14" fillId="0" borderId="58" xfId="0" applyFont="1" applyBorder="1" applyAlignment="1" applyProtection="1">
      <alignment horizontal="center" vertical="center" wrapText="1"/>
    </xf>
    <xf numFmtId="0" fontId="14" fillId="0" borderId="25" xfId="0" applyFont="1" applyBorder="1" applyAlignment="1" applyProtection="1">
      <alignment horizontal="center" vertical="center" wrapText="1"/>
    </xf>
    <xf numFmtId="0" fontId="10" fillId="0" borderId="58" xfId="0" applyFont="1" applyBorder="1" applyAlignment="1" applyProtection="1">
      <alignment horizontal="center" vertical="center"/>
    </xf>
    <xf numFmtId="0" fontId="10" fillId="0" borderId="25" xfId="0" applyFont="1" applyBorder="1" applyAlignment="1" applyProtection="1">
      <alignment horizontal="center" vertical="center"/>
    </xf>
    <xf numFmtId="0" fontId="10" fillId="0" borderId="58" xfId="0" applyFont="1" applyBorder="1" applyAlignment="1" applyProtection="1">
      <alignment horizontal="center" vertical="center" wrapText="1"/>
    </xf>
    <xf numFmtId="0" fontId="10" fillId="0" borderId="25" xfId="0" applyFont="1" applyBorder="1" applyAlignment="1" applyProtection="1">
      <alignment horizontal="center" vertical="center" wrapText="1"/>
    </xf>
    <xf numFmtId="0" fontId="10" fillId="0" borderId="17" xfId="0" applyFont="1" applyBorder="1" applyAlignment="1" applyProtection="1">
      <alignment horizontal="center" vertical="center"/>
    </xf>
    <xf numFmtId="0" fontId="10" fillId="0" borderId="12" xfId="0" applyFont="1" applyBorder="1" applyAlignment="1" applyProtection="1">
      <alignment horizontal="center" vertical="center"/>
    </xf>
    <xf numFmtId="0" fontId="11" fillId="0" borderId="58" xfId="0" applyFont="1" applyFill="1" applyBorder="1" applyAlignment="1" applyProtection="1">
      <alignment horizontal="center" vertical="center" wrapText="1"/>
    </xf>
    <xf numFmtId="0" fontId="25" fillId="0" borderId="13" xfId="0" applyFont="1" applyFill="1" applyBorder="1" applyAlignment="1" applyProtection="1">
      <alignment horizontal="center" vertical="center" wrapText="1"/>
    </xf>
    <xf numFmtId="0" fontId="25" fillId="0" borderId="25" xfId="0" applyFont="1" applyFill="1" applyBorder="1" applyAlignment="1" applyProtection="1">
      <alignment horizontal="center" vertical="center" wrapText="1"/>
    </xf>
    <xf numFmtId="0" fontId="10" fillId="0" borderId="1" xfId="0" applyFont="1" applyBorder="1" applyAlignment="1" applyProtection="1">
      <alignment horizontal="center" vertical="center"/>
    </xf>
    <xf numFmtId="0" fontId="10" fillId="0" borderId="0" xfId="0" applyFont="1" applyBorder="1" applyAlignment="1" applyProtection="1">
      <alignment horizontal="center" vertical="center"/>
    </xf>
    <xf numFmtId="0" fontId="10" fillId="0" borderId="112" xfId="0" applyFont="1" applyBorder="1" applyAlignment="1" applyProtection="1">
      <alignment horizontal="center" vertical="center"/>
    </xf>
    <xf numFmtId="0" fontId="10" fillId="0" borderId="113" xfId="0" applyFont="1" applyBorder="1" applyAlignment="1" applyProtection="1">
      <alignment horizontal="center" vertical="center"/>
    </xf>
    <xf numFmtId="0" fontId="10" fillId="0" borderId="58" xfId="0" applyFont="1" applyBorder="1" applyAlignment="1" applyProtection="1">
      <alignment horizontal="left" vertical="center" wrapText="1"/>
    </xf>
    <xf numFmtId="0" fontId="10" fillId="0" borderId="25" xfId="0" applyFont="1" applyBorder="1" applyAlignment="1" applyProtection="1">
      <alignment horizontal="left" vertical="center" wrapText="1"/>
    </xf>
    <xf numFmtId="0" fontId="0" fillId="0" borderId="0" xfId="0" applyAlignment="1">
      <alignment wrapText="1"/>
    </xf>
    <xf numFmtId="0" fontId="11" fillId="0" borderId="0" xfId="0" applyFont="1" applyAlignment="1" applyProtection="1">
      <alignment horizontal="left" vertical="center" wrapText="1" shrinkToFit="1"/>
    </xf>
    <xf numFmtId="38" fontId="2" fillId="0" borderId="16" xfId="1" applyFont="1" applyBorder="1" applyAlignment="1" applyProtection="1">
      <alignment horizontal="center" vertical="center"/>
    </xf>
    <xf numFmtId="38" fontId="2" fillId="0" borderId="1" xfId="1" applyFont="1" applyBorder="1" applyAlignment="1" applyProtection="1">
      <alignment horizontal="center" vertical="center"/>
    </xf>
    <xf numFmtId="38" fontId="2" fillId="0" borderId="17" xfId="1" applyFont="1" applyBorder="1" applyAlignment="1" applyProtection="1">
      <alignment horizontal="center" vertical="center"/>
    </xf>
    <xf numFmtId="38" fontId="2" fillId="0" borderId="18" xfId="1" applyFont="1" applyBorder="1" applyAlignment="1" applyProtection="1">
      <alignment horizontal="center" vertical="center"/>
    </xf>
    <xf numFmtId="38" fontId="10" fillId="0" borderId="1" xfId="1" applyFont="1" applyBorder="1" applyAlignment="1" applyProtection="1">
      <alignment vertical="center"/>
    </xf>
    <xf numFmtId="0" fontId="29" fillId="0" borderId="0" xfId="0" applyFont="1" applyAlignment="1">
      <alignment vertical="center"/>
    </xf>
    <xf numFmtId="38" fontId="10" fillId="0" borderId="58" xfId="1" applyFont="1" applyBorder="1" applyAlignment="1" applyProtection="1">
      <alignment horizontal="center" vertical="center"/>
    </xf>
    <xf numFmtId="38" fontId="10" fillId="0" borderId="25" xfId="1" applyFont="1" applyBorder="1" applyAlignment="1" applyProtection="1">
      <alignment horizontal="center" vertical="center"/>
    </xf>
    <xf numFmtId="38" fontId="10" fillId="0" borderId="58" xfId="1" applyFont="1" applyBorder="1" applyAlignment="1" applyProtection="1">
      <alignment vertical="center" wrapText="1"/>
    </xf>
    <xf numFmtId="38" fontId="10" fillId="0" borderId="25" xfId="1" applyFont="1" applyBorder="1" applyAlignment="1" applyProtection="1">
      <alignment vertical="center" wrapText="1"/>
    </xf>
    <xf numFmtId="38" fontId="10" fillId="0" borderId="13" xfId="1" applyFont="1" applyBorder="1" applyAlignment="1" applyProtection="1">
      <alignment horizontal="center" vertical="center"/>
    </xf>
    <xf numFmtId="0" fontId="0" fillId="0" borderId="0" xfId="0" applyFont="1" applyAlignment="1">
      <alignment horizontal="left"/>
    </xf>
    <xf numFmtId="38" fontId="10" fillId="0" borderId="16" xfId="1" applyFont="1" applyBorder="1" applyAlignment="1" applyProtection="1">
      <alignment horizontal="center" vertical="center" wrapText="1"/>
    </xf>
    <xf numFmtId="0" fontId="0" fillId="0" borderId="17" xfId="0" applyFont="1" applyBorder="1" applyAlignment="1">
      <alignment horizontal="center" vertical="center" wrapText="1"/>
    </xf>
    <xf numFmtId="38" fontId="10" fillId="0" borderId="7" xfId="1" applyFont="1" applyBorder="1" applyAlignment="1" applyProtection="1">
      <alignment horizontal="center" vertical="center" wrapText="1"/>
    </xf>
    <xf numFmtId="0" fontId="0" fillId="0" borderId="18" xfId="0" applyFont="1" applyBorder="1" applyAlignment="1">
      <alignment horizontal="center" vertical="center" wrapText="1"/>
    </xf>
    <xf numFmtId="38" fontId="10" fillId="0" borderId="58" xfId="1" applyFont="1" applyBorder="1" applyAlignment="1" applyProtection="1">
      <alignment horizontal="left" vertical="center" wrapText="1"/>
    </xf>
    <xf numFmtId="38" fontId="10" fillId="0" borderId="25" xfId="1" applyFont="1" applyBorder="1" applyAlignment="1" applyProtection="1">
      <alignment horizontal="left" vertical="center" wrapText="1"/>
    </xf>
    <xf numFmtId="38" fontId="2" fillId="0" borderId="165" xfId="1" applyFont="1" applyFill="1" applyBorder="1" applyAlignment="1" applyProtection="1">
      <alignment horizontal="center" vertical="center"/>
    </xf>
    <xf numFmtId="38" fontId="2" fillId="0" borderId="166" xfId="1" applyFont="1" applyFill="1" applyBorder="1" applyAlignment="1" applyProtection="1">
      <alignment horizontal="center" vertical="center"/>
    </xf>
    <xf numFmtId="38" fontId="2" fillId="0" borderId="167" xfId="1" applyFont="1" applyFill="1" applyBorder="1" applyAlignment="1" applyProtection="1">
      <alignment horizontal="center" vertical="center"/>
    </xf>
    <xf numFmtId="38" fontId="2" fillId="0" borderId="11" xfId="1" applyFont="1" applyFill="1" applyBorder="1" applyAlignment="1" applyProtection="1">
      <alignment horizontal="center" vertical="center"/>
    </xf>
    <xf numFmtId="38" fontId="2" fillId="0" borderId="0" xfId="1" applyFont="1" applyFill="1" applyBorder="1" applyAlignment="1" applyProtection="1">
      <alignment horizontal="center" vertical="center"/>
    </xf>
    <xf numFmtId="38" fontId="2" fillId="0" borderId="12" xfId="1" applyFont="1" applyFill="1" applyBorder="1" applyAlignment="1" applyProtection="1">
      <alignment horizontal="center" vertical="center"/>
    </xf>
    <xf numFmtId="38" fontId="2" fillId="0" borderId="0" xfId="1" applyFont="1" applyFill="1" applyAlignment="1">
      <alignment horizontal="center"/>
    </xf>
    <xf numFmtId="38" fontId="2" fillId="0" borderId="0" xfId="1" applyFont="1" applyBorder="1" applyAlignment="1" applyProtection="1">
      <alignment horizontal="center"/>
    </xf>
    <xf numFmtId="38" fontId="2" fillId="0" borderId="0" xfId="1" applyFont="1" applyAlignment="1" applyProtection="1">
      <alignment horizontal="center"/>
    </xf>
    <xf numFmtId="38" fontId="10" fillId="0" borderId="2" xfId="1" applyFont="1" applyBorder="1" applyAlignment="1" applyProtection="1">
      <alignment horizontal="center" vertical="center" shrinkToFit="1"/>
    </xf>
    <xf numFmtId="38" fontId="10" fillId="0" borderId="3" xfId="1" applyFont="1" applyBorder="1" applyAlignment="1" applyProtection="1">
      <alignment horizontal="center" vertical="center" shrinkToFit="1"/>
    </xf>
    <xf numFmtId="38" fontId="10" fillId="0" borderId="4" xfId="1" applyFont="1" applyBorder="1" applyAlignment="1" applyProtection="1">
      <alignment horizontal="center" vertical="center" shrinkToFit="1"/>
    </xf>
    <xf numFmtId="38" fontId="2" fillId="0" borderId="190" xfId="1" applyFont="1" applyFill="1" applyBorder="1" applyAlignment="1" applyProtection="1">
      <alignment horizontal="center" vertical="center"/>
    </xf>
    <xf numFmtId="38" fontId="14" fillId="0" borderId="188" xfId="1" applyFont="1" applyFill="1" applyBorder="1" applyAlignment="1" applyProtection="1">
      <alignment horizontal="center" vertical="center" shrinkToFit="1"/>
    </xf>
    <xf numFmtId="38" fontId="14" fillId="0" borderId="189" xfId="1" applyFont="1" applyFill="1" applyBorder="1" applyAlignment="1" applyProtection="1">
      <alignment horizontal="center" vertical="center" shrinkToFit="1"/>
    </xf>
    <xf numFmtId="38" fontId="2" fillId="0" borderId="170" xfId="1" applyFont="1" applyFill="1" applyBorder="1" applyAlignment="1" applyProtection="1">
      <alignment horizontal="center" vertical="center"/>
    </xf>
    <xf numFmtId="38" fontId="2" fillId="0" borderId="172" xfId="1" applyFont="1" applyFill="1" applyBorder="1" applyAlignment="1" applyProtection="1">
      <alignment horizontal="center" vertical="center"/>
    </xf>
    <xf numFmtId="38" fontId="2" fillId="0" borderId="0" xfId="1" applyFont="1" applyFill="1" applyBorder="1" applyAlignment="1">
      <alignment horizontal="center"/>
    </xf>
    <xf numFmtId="38" fontId="14" fillId="0" borderId="2" xfId="1" applyFont="1" applyBorder="1" applyAlignment="1" applyProtection="1">
      <alignment horizontal="center" vertical="center" shrinkToFit="1"/>
    </xf>
    <xf numFmtId="38" fontId="14" fillId="0" borderId="3" xfId="1" applyFont="1" applyBorder="1" applyAlignment="1" applyProtection="1">
      <alignment horizontal="center" vertical="center" shrinkToFit="1"/>
    </xf>
    <xf numFmtId="38" fontId="10" fillId="0" borderId="17" xfId="1" applyFont="1" applyBorder="1" applyAlignment="1" applyProtection="1">
      <alignment vertical="center"/>
    </xf>
    <xf numFmtId="38" fontId="10" fillId="0" borderId="12" xfId="1" applyFont="1" applyBorder="1" applyAlignment="1" applyProtection="1">
      <alignment vertical="center"/>
    </xf>
    <xf numFmtId="38" fontId="10" fillId="0" borderId="25" xfId="8" applyFont="1" applyBorder="1" applyAlignment="1" applyProtection="1">
      <alignment horizontal="center" vertical="center"/>
    </xf>
    <xf numFmtId="0" fontId="29" fillId="0" borderId="58" xfId="0" applyFont="1" applyBorder="1" applyAlignment="1">
      <alignment vertical="center"/>
    </xf>
    <xf numFmtId="0" fontId="29" fillId="0" borderId="25" xfId="0" applyFont="1" applyBorder="1" applyAlignment="1">
      <alignment vertical="center"/>
    </xf>
    <xf numFmtId="0" fontId="0" fillId="0" borderId="18" xfId="0" applyBorder="1" applyAlignment="1">
      <alignment horizontal="center" vertical="center"/>
    </xf>
    <xf numFmtId="38" fontId="10" fillId="0" borderId="1" xfId="1" applyFont="1" applyBorder="1" applyAlignment="1" applyProtection="1">
      <alignment horizontal="center" vertical="center"/>
    </xf>
    <xf numFmtId="38" fontId="10" fillId="0" borderId="0" xfId="1" applyFont="1" applyAlignment="1" applyProtection="1">
      <alignment horizontal="center" vertical="center"/>
    </xf>
    <xf numFmtId="38" fontId="6" fillId="0" borderId="0" xfId="1" applyFont="1" applyAlignment="1" applyProtection="1">
      <alignment vertical="center"/>
    </xf>
    <xf numFmtId="0" fontId="47" fillId="0" borderId="0" xfId="0" applyFont="1" applyAlignment="1">
      <alignment vertical="center"/>
    </xf>
    <xf numFmtId="38" fontId="15" fillId="0" borderId="214" xfId="1" applyFont="1" applyBorder="1" applyAlignment="1" applyProtection="1">
      <alignment horizontal="center" vertical="center"/>
    </xf>
    <xf numFmtId="38" fontId="15" fillId="0" borderId="214" xfId="1" applyFont="1" applyFill="1" applyBorder="1" applyAlignment="1" applyProtection="1">
      <alignment horizontal="center" vertical="center"/>
    </xf>
    <xf numFmtId="0" fontId="0" fillId="0" borderId="214" xfId="0" applyBorder="1" applyAlignment="1">
      <alignment vertical="center"/>
    </xf>
    <xf numFmtId="38" fontId="15" fillId="0" borderId="17" xfId="1" applyFont="1" applyBorder="1" applyAlignment="1" applyProtection="1">
      <alignment horizontal="center" vertical="center"/>
    </xf>
    <xf numFmtId="38" fontId="15" fillId="0" borderId="244" xfId="1" applyFont="1" applyFill="1" applyBorder="1" applyAlignment="1" applyProtection="1">
      <alignment horizontal="center" vertical="center"/>
    </xf>
    <xf numFmtId="38" fontId="15" fillId="0" borderId="18" xfId="1" applyFont="1" applyBorder="1" applyAlignment="1" applyProtection="1">
      <alignment horizontal="center" vertical="center"/>
    </xf>
    <xf numFmtId="38" fontId="15" fillId="0" borderId="58" xfId="1" applyFont="1" applyFill="1" applyBorder="1" applyAlignment="1" applyProtection="1">
      <alignment horizontal="center" vertical="center"/>
    </xf>
    <xf numFmtId="38" fontId="15" fillId="0" borderId="224" xfId="1" applyFont="1" applyFill="1" applyBorder="1" applyAlignment="1" applyProtection="1">
      <alignment horizontal="center" vertical="center"/>
    </xf>
    <xf numFmtId="38" fontId="15" fillId="0" borderId="25" xfId="1" applyFont="1" applyFill="1" applyBorder="1" applyAlignment="1" applyProtection="1">
      <alignment horizontal="center" vertical="center"/>
    </xf>
    <xf numFmtId="38" fontId="15" fillId="0" borderId="2" xfId="1" applyFont="1" applyFill="1" applyBorder="1" applyAlignment="1" applyProtection="1">
      <alignment horizontal="center" vertical="center"/>
    </xf>
    <xf numFmtId="38" fontId="15" fillId="0" borderId="3" xfId="1" applyFont="1" applyFill="1" applyBorder="1" applyAlignment="1" applyProtection="1">
      <alignment horizontal="center" vertical="center"/>
    </xf>
    <xf numFmtId="38" fontId="15" fillId="0" borderId="4" xfId="1" applyFont="1" applyFill="1" applyBorder="1" applyAlignment="1" applyProtection="1">
      <alignment horizontal="center" vertical="center"/>
    </xf>
    <xf numFmtId="38" fontId="15" fillId="0" borderId="227" xfId="1" applyFont="1" applyFill="1" applyBorder="1" applyAlignment="1" applyProtection="1">
      <alignment horizontal="center" vertical="center"/>
    </xf>
    <xf numFmtId="38" fontId="15" fillId="0" borderId="200" xfId="1" applyFont="1" applyFill="1" applyBorder="1" applyAlignment="1" applyProtection="1">
      <alignment horizontal="center" vertical="center"/>
    </xf>
    <xf numFmtId="38" fontId="15" fillId="0" borderId="7" xfId="1" applyFont="1" applyFill="1" applyBorder="1" applyAlignment="1" applyProtection="1">
      <alignment horizontal="center" vertical="center"/>
    </xf>
    <xf numFmtId="38" fontId="15" fillId="0" borderId="194" xfId="1" applyFont="1" applyBorder="1" applyAlignment="1" applyProtection="1">
      <alignment horizontal="center" vertical="center"/>
    </xf>
    <xf numFmtId="38" fontId="15" fillId="0" borderId="193" xfId="1" applyFont="1" applyFill="1" applyBorder="1" applyAlignment="1" applyProtection="1">
      <alignment horizontal="center" vertical="center"/>
    </xf>
    <xf numFmtId="38" fontId="15" fillId="0" borderId="195" xfId="1" applyFont="1" applyFill="1" applyBorder="1" applyAlignment="1" applyProtection="1">
      <alignment horizontal="center" vertical="center"/>
    </xf>
    <xf numFmtId="0" fontId="34" fillId="0" borderId="0" xfId="2" applyFont="1" applyFill="1" applyAlignment="1" applyProtection="1">
      <alignment horizontal="center" vertical="center"/>
    </xf>
    <xf numFmtId="197" fontId="2" fillId="0" borderId="0" xfId="2" applyNumberFormat="1" applyFont="1" applyFill="1" applyAlignment="1" applyProtection="1">
      <alignment horizontal="right" vertical="center"/>
    </xf>
    <xf numFmtId="0" fontId="2" fillId="0" borderId="0" xfId="2" applyFont="1" applyFill="1" applyAlignment="1" applyProtection="1">
      <alignment horizontal="left" vertical="center"/>
    </xf>
    <xf numFmtId="0" fontId="0" fillId="0" borderId="0" xfId="0" applyAlignment="1">
      <alignment vertical="center"/>
    </xf>
    <xf numFmtId="0" fontId="2" fillId="0" borderId="17" xfId="2" applyFont="1" applyFill="1" applyBorder="1" applyAlignment="1" applyProtection="1">
      <alignment horizontal="center" vertical="center"/>
    </xf>
    <xf numFmtId="0" fontId="2" fillId="0" borderId="253" xfId="2" applyFont="1" applyFill="1" applyBorder="1" applyAlignment="1" applyProtection="1">
      <alignment horizontal="center" vertical="center"/>
    </xf>
    <xf numFmtId="0" fontId="2" fillId="0" borderId="18" xfId="2" applyFont="1" applyFill="1" applyBorder="1" applyAlignment="1" applyProtection="1">
      <alignment horizontal="center" vertical="center"/>
    </xf>
    <xf numFmtId="0" fontId="2" fillId="0" borderId="58" xfId="2" applyFont="1" applyFill="1" applyBorder="1" applyAlignment="1" applyProtection="1">
      <alignment horizontal="center" vertical="center" wrapText="1"/>
    </xf>
    <xf numFmtId="0" fontId="2" fillId="0" borderId="224" xfId="2" applyFont="1" applyFill="1" applyBorder="1" applyAlignment="1" applyProtection="1">
      <alignment horizontal="center" vertical="center" wrapText="1"/>
    </xf>
    <xf numFmtId="0" fontId="2" fillId="0" borderId="52" xfId="2" applyFont="1" applyFill="1" applyBorder="1" applyAlignment="1" applyProtection="1">
      <alignment horizontal="center" vertical="center" wrapText="1"/>
    </xf>
    <xf numFmtId="0" fontId="2" fillId="0" borderId="2" xfId="2" applyFont="1" applyFill="1" applyBorder="1" applyAlignment="1" applyProtection="1">
      <alignment horizontal="center" vertical="center"/>
    </xf>
    <xf numFmtId="0" fontId="2" fillId="0" borderId="3" xfId="2" applyFont="1" applyFill="1" applyBorder="1" applyAlignment="1" applyProtection="1">
      <alignment horizontal="center" vertical="center"/>
    </xf>
    <xf numFmtId="0" fontId="2" fillId="0" borderId="4" xfId="2" applyFont="1" applyFill="1" applyBorder="1" applyAlignment="1" applyProtection="1">
      <alignment horizontal="center" vertical="center"/>
    </xf>
    <xf numFmtId="0" fontId="2" fillId="0" borderId="227" xfId="2" applyFont="1" applyFill="1" applyBorder="1" applyAlignment="1" applyProtection="1">
      <alignment horizontal="center" vertical="center"/>
    </xf>
    <xf numFmtId="0" fontId="2" fillId="0" borderId="224" xfId="2" applyFont="1" applyFill="1" applyBorder="1" applyAlignment="1" applyProtection="1">
      <alignment horizontal="center" vertical="center"/>
    </xf>
    <xf numFmtId="0" fontId="2" fillId="0" borderId="52" xfId="2" applyFont="1" applyFill="1" applyBorder="1" applyAlignment="1" applyProtection="1">
      <alignment horizontal="center" vertical="center"/>
    </xf>
    <xf numFmtId="0" fontId="2" fillId="0" borderId="200" xfId="2" applyFont="1" applyFill="1" applyBorder="1" applyAlignment="1" applyProtection="1">
      <alignment horizontal="center" vertical="center"/>
    </xf>
    <xf numFmtId="0" fontId="2" fillId="0" borderId="220" xfId="2" applyFont="1" applyFill="1" applyBorder="1" applyAlignment="1" applyProtection="1">
      <alignment horizontal="center" vertical="center"/>
    </xf>
    <xf numFmtId="0" fontId="2" fillId="0" borderId="51" xfId="2" applyFont="1" applyFill="1" applyBorder="1" applyAlignment="1" applyProtection="1">
      <alignment horizontal="center" vertical="center"/>
    </xf>
    <xf numFmtId="0" fontId="2" fillId="0" borderId="202" xfId="2" applyFont="1" applyFill="1" applyBorder="1" applyAlignment="1" applyProtection="1">
      <alignment horizontal="center" vertical="center"/>
    </xf>
    <xf numFmtId="0" fontId="2" fillId="0" borderId="206" xfId="2" applyFont="1" applyFill="1" applyBorder="1" applyAlignment="1" applyProtection="1">
      <alignment horizontal="center" vertical="center"/>
    </xf>
    <xf numFmtId="0" fontId="2" fillId="0" borderId="7" xfId="2" applyFont="1" applyFill="1" applyBorder="1" applyAlignment="1" applyProtection="1">
      <alignment horizontal="center" vertical="center"/>
    </xf>
    <xf numFmtId="0" fontId="2" fillId="0" borderId="8" xfId="2" applyFont="1" applyFill="1" applyBorder="1" applyAlignment="1" applyProtection="1">
      <alignment horizontal="center" vertical="center"/>
    </xf>
    <xf numFmtId="0" fontId="51" fillId="0" borderId="0" xfId="0" applyFont="1" applyAlignment="1">
      <alignment horizontal="right" vertical="center"/>
    </xf>
    <xf numFmtId="0" fontId="0" fillId="0" borderId="39" xfId="0" applyFont="1" applyBorder="1" applyAlignment="1">
      <alignment horizontal="center" vertical="center"/>
    </xf>
    <xf numFmtId="0" fontId="0" fillId="0" borderId="0" xfId="0" applyFont="1" applyBorder="1" applyAlignment="1">
      <alignment horizontal="center" vertical="center"/>
    </xf>
    <xf numFmtId="0" fontId="0" fillId="0" borderId="115" xfId="0" applyFont="1" applyBorder="1" applyAlignment="1">
      <alignment horizontal="center" vertical="center"/>
    </xf>
    <xf numFmtId="0" fontId="35" fillId="0" borderId="105" xfId="0" applyFont="1" applyBorder="1" applyAlignment="1">
      <alignment horizontal="center" vertical="center"/>
    </xf>
    <xf numFmtId="0" fontId="35" fillId="0" borderId="39" xfId="0" applyFont="1" applyBorder="1" applyAlignment="1">
      <alignment horizontal="center" vertical="center"/>
    </xf>
    <xf numFmtId="0" fontId="35" fillId="0" borderId="34" xfId="0" applyFont="1" applyBorder="1" applyAlignment="1">
      <alignment horizontal="center" vertical="center"/>
    </xf>
    <xf numFmtId="0" fontId="35" fillId="0" borderId="53" xfId="0" applyFont="1" applyBorder="1" applyAlignment="1">
      <alignment horizontal="center" vertical="center"/>
    </xf>
    <xf numFmtId="0" fontId="35" fillId="0" borderId="115" xfId="0" applyFont="1" applyBorder="1" applyAlignment="1">
      <alignment horizontal="center" vertical="center"/>
    </xf>
    <xf numFmtId="0" fontId="35" fillId="0" borderId="46" xfId="0" applyFont="1" applyBorder="1" applyAlignment="1">
      <alignment horizontal="center" vertical="center"/>
    </xf>
    <xf numFmtId="0" fontId="0" fillId="0" borderId="105" xfId="0" applyFont="1" applyBorder="1" applyAlignment="1">
      <alignment horizontal="center" vertical="center" wrapText="1"/>
    </xf>
    <xf numFmtId="0" fontId="0" fillId="0" borderId="39" xfId="0" applyFont="1" applyBorder="1" applyAlignment="1">
      <alignment horizontal="center" vertical="center" wrapText="1"/>
    </xf>
    <xf numFmtId="0" fontId="0" fillId="0" borderId="53" xfId="0" applyFont="1" applyBorder="1" applyAlignment="1">
      <alignment horizontal="center" vertical="center" wrapText="1"/>
    </xf>
    <xf numFmtId="0" fontId="0" fillId="0" borderId="115" xfId="0" applyFont="1" applyBorder="1" applyAlignment="1">
      <alignment horizontal="center" vertical="center" wrapText="1"/>
    </xf>
    <xf numFmtId="199" fontId="56" fillId="0" borderId="0" xfId="12" applyNumberFormat="1" applyFont="1" applyFill="1" applyBorder="1" applyAlignment="1" applyProtection="1">
      <alignment vertical="center"/>
      <protection locked="0"/>
    </xf>
    <xf numFmtId="1" fontId="29" fillId="0" borderId="0" xfId="0" applyNumberFormat="1" applyFont="1" applyFill="1" applyAlignment="1">
      <alignment horizontal="right" vertical="center" shrinkToFit="1"/>
    </xf>
    <xf numFmtId="0" fontId="54" fillId="0" borderId="0" xfId="0" applyFont="1" applyFill="1" applyAlignment="1">
      <alignment horizontal="center" vertical="center"/>
    </xf>
    <xf numFmtId="0" fontId="29" fillId="0" borderId="33" xfId="0" applyFont="1" applyFill="1" applyBorder="1" applyAlignment="1">
      <alignment horizontal="center" vertical="center" wrapText="1"/>
    </xf>
    <xf numFmtId="0" fontId="29" fillId="0" borderId="38" xfId="0" applyFont="1" applyFill="1" applyBorder="1" applyAlignment="1">
      <alignment horizontal="center" vertical="center"/>
    </xf>
    <xf numFmtId="0" fontId="29" fillId="0" borderId="10" xfId="0" applyFont="1" applyFill="1" applyBorder="1" applyAlignment="1">
      <alignment horizontal="center" vertical="center"/>
    </xf>
    <xf numFmtId="0" fontId="29" fillId="0" borderId="105" xfId="0" applyFont="1" applyFill="1" applyBorder="1" applyAlignment="1">
      <alignment horizontal="center" vertical="center" wrapText="1"/>
    </xf>
    <xf numFmtId="0" fontId="29" fillId="0" borderId="67" xfId="0" applyFont="1" applyFill="1" applyBorder="1" applyAlignment="1">
      <alignment horizontal="center" vertical="center" wrapText="1"/>
    </xf>
    <xf numFmtId="0" fontId="29" fillId="0" borderId="77" xfId="0" applyFont="1" applyFill="1" applyBorder="1" applyAlignment="1">
      <alignment horizontal="center" vertical="center" wrapText="1"/>
    </xf>
    <xf numFmtId="0" fontId="29" fillId="0" borderId="241" xfId="0" applyFont="1" applyFill="1" applyBorder="1" applyAlignment="1">
      <alignment horizontal="center" vertical="center" wrapText="1"/>
    </xf>
    <xf numFmtId="0" fontId="29" fillId="0" borderId="66" xfId="0" applyFont="1" applyFill="1" applyBorder="1" applyAlignment="1">
      <alignment horizontal="center" vertical="center" wrapText="1"/>
    </xf>
    <xf numFmtId="0" fontId="29" fillId="0" borderId="117" xfId="0" applyFont="1" applyFill="1" applyBorder="1" applyAlignment="1">
      <alignment horizontal="center" vertical="center" wrapText="1"/>
    </xf>
    <xf numFmtId="0" fontId="2" fillId="0" borderId="9" xfId="0" applyFont="1" applyBorder="1" applyAlignment="1" applyProtection="1">
      <alignment horizontal="right" vertical="center"/>
    </xf>
    <xf numFmtId="0" fontId="2" fillId="0" borderId="16" xfId="0" applyFont="1" applyBorder="1" applyAlignment="1" applyProtection="1">
      <alignment horizontal="center" vertical="center"/>
    </xf>
    <xf numFmtId="0" fontId="2" fillId="0" borderId="1" xfId="0" applyFont="1" applyFill="1" applyBorder="1" applyAlignment="1" applyProtection="1">
      <alignment horizontal="center" vertical="center"/>
    </xf>
    <xf numFmtId="0" fontId="2" fillId="0" borderId="17" xfId="0" applyFont="1" applyFill="1" applyBorder="1" applyAlignment="1" applyProtection="1">
      <alignment horizontal="center" vertical="center"/>
    </xf>
    <xf numFmtId="0" fontId="2" fillId="0" borderId="7" xfId="0" applyFont="1" applyBorder="1" applyAlignment="1" applyProtection="1">
      <alignment horizontal="center" vertical="center"/>
    </xf>
    <xf numFmtId="0" fontId="2" fillId="0" borderId="8" xfId="0" applyFont="1" applyFill="1" applyBorder="1" applyAlignment="1" applyProtection="1">
      <alignment horizontal="center" vertical="center"/>
    </xf>
    <xf numFmtId="0" fontId="2" fillId="0" borderId="18" xfId="0" applyFont="1" applyFill="1" applyBorder="1" applyAlignment="1" applyProtection="1">
      <alignment horizontal="center" vertical="center"/>
    </xf>
    <xf numFmtId="0" fontId="2" fillId="0" borderId="0" xfId="0" applyFont="1" applyBorder="1" applyAlignment="1" applyProtection="1">
      <alignment horizontal="right" vertical="center"/>
    </xf>
    <xf numFmtId="0" fontId="2" fillId="0" borderId="0" xfId="0" applyFont="1" applyBorder="1" applyAlignment="1" applyProtection="1">
      <alignment horizontal="center" vertical="center"/>
    </xf>
    <xf numFmtId="0" fontId="2" fillId="0" borderId="0" xfId="0" applyFont="1" applyFill="1" applyBorder="1" applyAlignment="1" applyProtection="1">
      <alignment horizontal="center" vertical="center"/>
    </xf>
    <xf numFmtId="0" fontId="5" fillId="0" borderId="0" xfId="0" applyFont="1" applyAlignment="1" applyProtection="1">
      <alignment horizontal="center" vertical="center"/>
    </xf>
    <xf numFmtId="0" fontId="2" fillId="0" borderId="2" xfId="0" applyFont="1" applyBorder="1" applyAlignment="1" applyProtection="1">
      <alignment horizontal="center" vertical="center"/>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6" xfId="0" applyFont="1" applyBorder="1" applyAlignment="1" applyProtection="1">
      <alignment horizontal="center" vertical="center"/>
    </xf>
    <xf numFmtId="0" fontId="0" fillId="0" borderId="0" xfId="0" applyFill="1" applyBorder="1" applyAlignment="1">
      <alignment horizontal="center" vertical="center"/>
    </xf>
    <xf numFmtId="0" fontId="0" fillId="0" borderId="0" xfId="0" applyFill="1" applyBorder="1" applyAlignment="1">
      <alignment vertical="center"/>
    </xf>
    <xf numFmtId="0" fontId="0" fillId="0" borderId="0" xfId="0" applyBorder="1" applyAlignment="1">
      <alignment horizontal="center" vertical="center"/>
    </xf>
    <xf numFmtId="0" fontId="2" fillId="0" borderId="2" xfId="0" applyFont="1" applyFill="1" applyBorder="1" applyAlignment="1" applyProtection="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45" xfId="0" applyBorder="1" applyAlignment="1">
      <alignment horizontal="center" vertical="center"/>
    </xf>
    <xf numFmtId="0" fontId="2" fillId="0" borderId="85" xfId="0" applyFont="1" applyFill="1" applyBorder="1" applyAlignment="1" applyProtection="1">
      <alignment horizontal="center" vertical="center"/>
    </xf>
    <xf numFmtId="0" fontId="0" fillId="0" borderId="118" xfId="0" applyBorder="1" applyAlignment="1">
      <alignment horizontal="center" vertical="center"/>
    </xf>
    <xf numFmtId="0" fontId="2" fillId="0" borderId="146" xfId="0" applyFont="1" applyFill="1" applyBorder="1" applyAlignment="1" applyProtection="1">
      <alignment horizontal="center" vertical="center"/>
    </xf>
    <xf numFmtId="0" fontId="0" fillId="0" borderId="147" xfId="0" applyBorder="1" applyAlignment="1">
      <alignment horizontal="center" vertical="center"/>
    </xf>
    <xf numFmtId="0" fontId="2" fillId="0" borderId="161" xfId="0" applyFont="1" applyFill="1" applyBorder="1" applyAlignment="1" applyProtection="1">
      <alignment horizontal="center" vertical="center"/>
    </xf>
    <xf numFmtId="0" fontId="0" fillId="0" borderId="160" xfId="0" applyBorder="1" applyAlignment="1">
      <alignment horizontal="center" vertical="center"/>
    </xf>
    <xf numFmtId="0" fontId="2" fillId="0" borderId="157" xfId="0" applyFont="1" applyFill="1" applyBorder="1" applyAlignment="1" applyProtection="1">
      <alignment horizontal="center" vertical="center"/>
    </xf>
    <xf numFmtId="0" fontId="0" fillId="0" borderId="158" xfId="0" applyBorder="1" applyAlignment="1">
      <alignment horizontal="center" vertical="center"/>
    </xf>
    <xf numFmtId="0" fontId="2" fillId="0" borderId="12" xfId="2" applyFont="1" applyFill="1" applyBorder="1" applyAlignment="1" applyProtection="1">
      <alignment horizontal="center" vertical="center"/>
    </xf>
    <xf numFmtId="0" fontId="0" fillId="0" borderId="17" xfId="0" applyBorder="1" applyAlignment="1">
      <alignment vertical="center"/>
    </xf>
    <xf numFmtId="0" fontId="0" fillId="0" borderId="18" xfId="0" applyBorder="1" applyAlignment="1">
      <alignment vertical="center"/>
    </xf>
    <xf numFmtId="0" fontId="6" fillId="0" borderId="0" xfId="0" applyFont="1" applyAlignment="1" applyProtection="1">
      <alignment horizontal="center" vertical="center"/>
    </xf>
    <xf numFmtId="0" fontId="2" fillId="0" borderId="0" xfId="0" applyFont="1" applyAlignment="1" applyProtection="1">
      <alignment horizontal="right"/>
    </xf>
    <xf numFmtId="0" fontId="6" fillId="0" borderId="0" xfId="0" applyFont="1" applyAlignment="1" applyProtection="1">
      <alignment horizontal="center"/>
    </xf>
    <xf numFmtId="0" fontId="2" fillId="0" borderId="0" xfId="2" applyFont="1" applyFill="1" applyBorder="1" applyAlignment="1" applyProtection="1">
      <alignment horizontal="center" vertical="center"/>
    </xf>
    <xf numFmtId="0" fontId="63" fillId="8" borderId="187" xfId="0" applyFont="1" applyFill="1" applyBorder="1" applyAlignment="1" applyProtection="1">
      <alignment horizontal="center"/>
      <protection locked="0"/>
    </xf>
    <xf numFmtId="0" fontId="63" fillId="8" borderId="178" xfId="0" applyFont="1" applyFill="1" applyBorder="1" applyAlignment="1" applyProtection="1">
      <alignment horizontal="center"/>
      <protection locked="0"/>
    </xf>
    <xf numFmtId="0" fontId="63" fillId="8" borderId="179" xfId="0" applyFont="1" applyFill="1" applyBorder="1" applyAlignment="1" applyProtection="1">
      <alignment horizontal="center"/>
      <protection locked="0"/>
    </xf>
    <xf numFmtId="0" fontId="65" fillId="8" borderId="33" xfId="0" applyFont="1" applyFill="1" applyBorder="1" applyAlignment="1" applyProtection="1">
      <alignment horizontal="right"/>
      <protection locked="0"/>
    </xf>
    <xf numFmtId="0" fontId="65" fillId="8" borderId="34" xfId="0" applyFont="1" applyFill="1" applyBorder="1" applyAlignment="1" applyProtection="1">
      <alignment horizontal="right"/>
      <protection locked="0"/>
    </xf>
    <xf numFmtId="0" fontId="65" fillId="8" borderId="38" xfId="0" applyFont="1" applyFill="1" applyBorder="1" applyAlignment="1" applyProtection="1">
      <alignment horizontal="right"/>
      <protection locked="0"/>
    </xf>
    <xf numFmtId="0" fontId="65" fillId="8" borderId="255" xfId="0" applyFont="1" applyFill="1" applyBorder="1" applyAlignment="1" applyProtection="1">
      <alignment horizontal="right"/>
      <protection locked="0"/>
    </xf>
    <xf numFmtId="0" fontId="2" fillId="0" borderId="214" xfId="0" applyFont="1" applyBorder="1" applyAlignment="1" applyProtection="1">
      <alignment horizontal="left" vertical="center"/>
    </xf>
    <xf numFmtId="0" fontId="2" fillId="0" borderId="227" xfId="0" applyFont="1" applyFill="1" applyBorder="1" applyAlignment="1" applyProtection="1">
      <alignment horizontal="center" vertical="center"/>
    </xf>
    <xf numFmtId="0" fontId="2" fillId="0" borderId="25" xfId="0" applyFont="1" applyFill="1" applyBorder="1" applyAlignment="1" applyProtection="1">
      <alignment horizontal="center" vertical="center"/>
    </xf>
    <xf numFmtId="0" fontId="15" fillId="0" borderId="227" xfId="0" applyFont="1" applyFill="1" applyBorder="1" applyAlignment="1" applyProtection="1">
      <alignment horizontal="center" vertical="center"/>
    </xf>
    <xf numFmtId="0" fontId="15" fillId="0" borderId="25" xfId="0" applyFont="1" applyFill="1" applyBorder="1" applyAlignment="1" applyProtection="1">
      <alignment horizontal="center" vertical="center"/>
    </xf>
    <xf numFmtId="0" fontId="2" fillId="0" borderId="146" xfId="0" applyFont="1" applyBorder="1" applyAlignment="1" applyProtection="1">
      <alignment horizontal="center" vertical="center"/>
    </xf>
    <xf numFmtId="0" fontId="2" fillId="0" borderId="147" xfId="0" applyFont="1" applyBorder="1" applyAlignment="1" applyProtection="1">
      <alignment horizontal="center" vertical="center"/>
    </xf>
    <xf numFmtId="0" fontId="2" fillId="0" borderId="148" xfId="0" applyFont="1" applyBorder="1" applyAlignment="1" applyProtection="1">
      <alignment horizontal="center" vertical="center"/>
    </xf>
    <xf numFmtId="0" fontId="2" fillId="0" borderId="141" xfId="0" applyFont="1" applyBorder="1" applyAlignment="1" applyProtection="1">
      <alignment horizontal="center" vertical="center"/>
    </xf>
    <xf numFmtId="0" fontId="2" fillId="0" borderId="19" xfId="0" applyFont="1" applyFill="1" applyBorder="1" applyAlignment="1" applyProtection="1">
      <alignment horizontal="center" vertical="center"/>
    </xf>
    <xf numFmtId="0" fontId="0" fillId="0" borderId="141" xfId="0" applyBorder="1" applyAlignment="1">
      <alignment horizontal="center" vertical="center"/>
    </xf>
    <xf numFmtId="0" fontId="2" fillId="0" borderId="0" xfId="0" applyFont="1" applyAlignment="1" applyProtection="1">
      <alignment horizontal="right" vertical="center"/>
    </xf>
    <xf numFmtId="0" fontId="0" fillId="0" borderId="3" xfId="0" applyFont="1" applyBorder="1" applyAlignment="1">
      <alignment horizontal="center" vertical="center"/>
    </xf>
    <xf numFmtId="0" fontId="0" fillId="0" borderId="145" xfId="0" applyFont="1" applyBorder="1" applyAlignment="1">
      <alignment horizontal="center" vertical="center"/>
    </xf>
    <xf numFmtId="0" fontId="0" fillId="0" borderId="147" xfId="0" applyFont="1" applyBorder="1" applyAlignment="1">
      <alignment horizontal="center" vertical="center"/>
    </xf>
    <xf numFmtId="0" fontId="0" fillId="0" borderId="148" xfId="0" applyFont="1" applyBorder="1" applyAlignment="1">
      <alignment horizontal="center" vertical="center"/>
    </xf>
    <xf numFmtId="0" fontId="0" fillId="0" borderId="18" xfId="0" applyFont="1" applyBorder="1" applyAlignment="1">
      <alignment horizontal="center" vertical="center"/>
    </xf>
    <xf numFmtId="0" fontId="2" fillId="0" borderId="157" xfId="0" applyFont="1" applyBorder="1" applyAlignment="1" applyProtection="1">
      <alignment horizontal="center" vertical="center"/>
    </xf>
    <xf numFmtId="0" fontId="0" fillId="0" borderId="158" xfId="0" applyFont="1" applyBorder="1" applyAlignment="1">
      <alignment horizontal="center" vertical="center"/>
    </xf>
    <xf numFmtId="190" fontId="28" fillId="0" borderId="187" xfId="13" applyNumberFormat="1" applyFont="1" applyBorder="1" applyAlignment="1">
      <alignment horizontal="left"/>
    </xf>
    <xf numFmtId="190" fontId="28" fillId="0" borderId="179" xfId="13" applyNumberFormat="1" applyFont="1" applyBorder="1" applyAlignment="1">
      <alignment horizontal="left"/>
    </xf>
    <xf numFmtId="57" fontId="28" fillId="0" borderId="186" xfId="13" applyNumberFormat="1" applyFont="1" applyBorder="1" applyAlignment="1">
      <alignment horizontal="left"/>
    </xf>
    <xf numFmtId="190" fontId="28" fillId="0" borderId="187" xfId="13" quotePrefix="1" applyNumberFormat="1" applyFont="1" applyBorder="1" applyAlignment="1">
      <alignment horizontal="left"/>
    </xf>
    <xf numFmtId="190" fontId="28" fillId="0" borderId="179" xfId="13" quotePrefix="1" applyNumberFormat="1" applyFont="1" applyBorder="1" applyAlignment="1">
      <alignment horizontal="left"/>
    </xf>
    <xf numFmtId="0" fontId="63" fillId="0" borderId="186" xfId="13" applyBorder="1" applyAlignment="1">
      <alignment horizontal="center" vertical="center"/>
    </xf>
    <xf numFmtId="0" fontId="63" fillId="0" borderId="186" xfId="13" applyBorder="1" applyAlignment="1">
      <alignment horizontal="center" vertical="center" wrapText="1"/>
    </xf>
    <xf numFmtId="0" fontId="2" fillId="0" borderId="62" xfId="0" applyFont="1" applyBorder="1" applyAlignment="1" applyProtection="1">
      <alignment horizontal="center" vertical="center"/>
    </xf>
    <xf numFmtId="0" fontId="2" fillId="0" borderId="13" xfId="0" applyFont="1" applyBorder="1" applyAlignment="1" applyProtection="1">
      <alignment horizontal="center" vertical="center"/>
    </xf>
    <xf numFmtId="0" fontId="2" fillId="0" borderId="60" xfId="0" applyFont="1" applyBorder="1" applyAlignment="1" applyProtection="1">
      <alignment horizontal="center" vertical="center"/>
    </xf>
    <xf numFmtId="0" fontId="2" fillId="0" borderId="61" xfId="0" applyFont="1" applyBorder="1" applyAlignment="1" applyProtection="1">
      <alignment horizontal="center" vertical="center"/>
    </xf>
    <xf numFmtId="0" fontId="11" fillId="0" borderId="62" xfId="0" applyFont="1" applyBorder="1" applyAlignment="1" applyProtection="1">
      <alignment horizontal="center" vertical="center"/>
    </xf>
    <xf numFmtId="0" fontId="11" fillId="0" borderId="13" xfId="0" applyFont="1" applyBorder="1" applyAlignment="1" applyProtection="1">
      <alignment horizontal="center" vertical="center"/>
    </xf>
    <xf numFmtId="0" fontId="2" fillId="0" borderId="1" xfId="0" applyFont="1" applyBorder="1" applyAlignment="1" applyProtection="1">
      <alignment horizontal="left" vertical="center"/>
    </xf>
    <xf numFmtId="0" fontId="0" fillId="0" borderId="1" xfId="0" applyFont="1" applyBorder="1" applyAlignment="1">
      <alignment horizontal="left" vertical="center"/>
    </xf>
    <xf numFmtId="0" fontId="15" fillId="0" borderId="16" xfId="0" applyFont="1" applyBorder="1" applyAlignment="1" applyProtection="1">
      <alignment horizontal="center" vertical="center"/>
    </xf>
    <xf numFmtId="0" fontId="15" fillId="0" borderId="1" xfId="0" applyFont="1" applyBorder="1" applyAlignment="1" applyProtection="1">
      <alignment horizontal="center" vertical="center"/>
    </xf>
    <xf numFmtId="0" fontId="15" fillId="0" borderId="17" xfId="0" applyFont="1" applyBorder="1" applyAlignment="1" applyProtection="1">
      <alignment horizontal="center" vertical="center"/>
    </xf>
    <xf numFmtId="0" fontId="15" fillId="0" borderId="7" xfId="0" applyFont="1" applyBorder="1" applyAlignment="1" applyProtection="1">
      <alignment horizontal="center" vertical="center"/>
    </xf>
    <xf numFmtId="0" fontId="15" fillId="0" borderId="8" xfId="0" applyFont="1" applyBorder="1" applyAlignment="1" applyProtection="1">
      <alignment horizontal="center" vertical="center"/>
    </xf>
    <xf numFmtId="0" fontId="15" fillId="0" borderId="18" xfId="0" applyFont="1" applyBorder="1" applyAlignment="1" applyProtection="1">
      <alignment horizontal="center" vertical="center"/>
    </xf>
    <xf numFmtId="0" fontId="0" fillId="0" borderId="1" xfId="0" applyBorder="1" applyAlignment="1"/>
    <xf numFmtId="0" fontId="0" fillId="0" borderId="80" xfId="0" applyBorder="1" applyAlignment="1"/>
    <xf numFmtId="0" fontId="0" fillId="0" borderId="7" xfId="0" applyBorder="1" applyAlignment="1"/>
    <xf numFmtId="0" fontId="0" fillId="0" borderId="8" xfId="0" applyBorder="1" applyAlignment="1"/>
    <xf numFmtId="0" fontId="0" fillId="0" borderId="102" xfId="0" applyBorder="1" applyAlignment="1"/>
    <xf numFmtId="0" fontId="11" fillId="0" borderId="58" xfId="0" applyFont="1" applyBorder="1" applyAlignment="1" applyProtection="1">
      <alignment horizontal="center" vertical="center"/>
    </xf>
    <xf numFmtId="0" fontId="2" fillId="0" borderId="58"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59" xfId="0" applyFont="1" applyBorder="1" applyAlignment="1" applyProtection="1">
      <alignment horizontal="center" vertical="center"/>
    </xf>
    <xf numFmtId="0" fontId="2" fillId="0" borderId="63" xfId="0" applyFont="1" applyBorder="1" applyAlignment="1" applyProtection="1">
      <alignment horizontal="center" vertical="center"/>
    </xf>
    <xf numFmtId="0" fontId="2" fillId="0" borderId="64" xfId="0" applyFont="1" applyBorder="1" applyAlignment="1" applyProtection="1">
      <alignment horizontal="center" vertical="center"/>
    </xf>
    <xf numFmtId="0" fontId="2" fillId="0" borderId="214" xfId="0" applyFont="1" applyBorder="1" applyAlignment="1" applyProtection="1">
      <alignment horizontal="right" vertical="center"/>
    </xf>
    <xf numFmtId="0" fontId="0" fillId="0" borderId="214" xfId="0" applyBorder="1" applyAlignment="1">
      <alignment horizontal="right" vertical="center"/>
    </xf>
    <xf numFmtId="0" fontId="15" fillId="0" borderId="39" xfId="0" applyFont="1" applyBorder="1" applyAlignment="1" applyProtection="1">
      <alignment horizontal="center" vertical="center"/>
    </xf>
    <xf numFmtId="0" fontId="15" fillId="0" borderId="0" xfId="0" applyFont="1" applyBorder="1" applyAlignment="1" applyProtection="1">
      <alignment horizontal="center" vertical="center"/>
    </xf>
    <xf numFmtId="0" fontId="15" fillId="0" borderId="231" xfId="0" applyFont="1" applyBorder="1" applyAlignment="1" applyProtection="1">
      <alignment horizontal="center" vertical="center"/>
    </xf>
    <xf numFmtId="0" fontId="0" fillId="0" borderId="39" xfId="0" applyBorder="1" applyAlignment="1">
      <alignment vertical="center"/>
    </xf>
    <xf numFmtId="0" fontId="0" fillId="0" borderId="61" xfId="0" applyBorder="1" applyAlignment="1">
      <alignment vertical="center"/>
    </xf>
    <xf numFmtId="0" fontId="0" fillId="0" borderId="232" xfId="0" applyBorder="1" applyAlignment="1">
      <alignment vertical="center"/>
    </xf>
    <xf numFmtId="0" fontId="0" fillId="0" borderId="0" xfId="0" applyBorder="1" applyAlignment="1">
      <alignment vertical="center"/>
    </xf>
    <xf numFmtId="0" fontId="0" fillId="0" borderId="228" xfId="0" applyBorder="1" applyAlignment="1">
      <alignment vertical="center"/>
    </xf>
    <xf numFmtId="0" fontId="2" fillId="0" borderId="35" xfId="0" applyFont="1" applyBorder="1" applyAlignment="1" applyProtection="1">
      <alignment horizontal="center" vertical="center"/>
    </xf>
    <xf numFmtId="0" fontId="2" fillId="0" borderId="71" xfId="0" applyFont="1" applyBorder="1" applyAlignment="1" applyProtection="1">
      <alignment horizontal="center" vertical="center"/>
    </xf>
    <xf numFmtId="0" fontId="6" fillId="0" borderId="0" xfId="0" applyFont="1" applyBorder="1" applyAlignment="1" applyProtection="1">
      <alignment horizontal="center" vertical="center"/>
    </xf>
    <xf numFmtId="0" fontId="0" fillId="0" borderId="17" xfId="0" applyBorder="1" applyAlignment="1">
      <alignment horizontal="center" vertical="center"/>
    </xf>
    <xf numFmtId="0" fontId="0" fillId="0" borderId="51" xfId="0" applyBorder="1" applyAlignment="1">
      <alignment horizontal="center" vertical="center"/>
    </xf>
    <xf numFmtId="0" fontId="0" fillId="0" borderId="50" xfId="0" applyBorder="1" applyAlignment="1">
      <alignment horizontal="center" vertical="center"/>
    </xf>
    <xf numFmtId="0" fontId="0" fillId="0" borderId="61" xfId="0" applyBorder="1" applyAlignment="1">
      <alignment horizontal="center" vertical="center"/>
    </xf>
    <xf numFmtId="0" fontId="2" fillId="0" borderId="9" xfId="0" applyFont="1" applyBorder="1" applyAlignment="1" applyProtection="1">
      <alignment horizontal="right" vertical="center" wrapText="1"/>
    </xf>
    <xf numFmtId="0" fontId="2" fillId="0" borderId="196" xfId="2" applyFont="1" applyFill="1" applyBorder="1" applyAlignment="1" applyProtection="1">
      <alignment horizontal="center" vertical="center"/>
    </xf>
    <xf numFmtId="0" fontId="2" fillId="0" borderId="11" xfId="0" applyFont="1" applyFill="1" applyBorder="1" applyAlignment="1" applyProtection="1">
      <alignment horizontal="center" vertical="center"/>
    </xf>
    <xf numFmtId="0" fontId="2" fillId="0" borderId="75" xfId="0" applyFont="1" applyFill="1" applyBorder="1" applyAlignment="1" applyProtection="1">
      <alignment horizontal="center" vertical="center"/>
    </xf>
    <xf numFmtId="0" fontId="2" fillId="0" borderId="26" xfId="0" applyFont="1" applyFill="1" applyBorder="1" applyAlignment="1" applyProtection="1">
      <alignment horizontal="center" vertical="center"/>
    </xf>
    <xf numFmtId="0" fontId="2" fillId="0" borderId="76" xfId="0" applyFont="1" applyFill="1" applyBorder="1" applyAlignment="1" applyProtection="1">
      <alignment horizontal="center" vertical="center"/>
    </xf>
    <xf numFmtId="0" fontId="34" fillId="0" borderId="0" xfId="0" applyFont="1" applyAlignment="1" applyProtection="1">
      <alignment horizontal="left" vertical="center"/>
    </xf>
    <xf numFmtId="0" fontId="0" fillId="0" borderId="1" xfId="0" applyBorder="1" applyAlignment="1">
      <alignment vertical="center"/>
    </xf>
    <xf numFmtId="0" fontId="2" fillId="0" borderId="0" xfId="0" applyFont="1" applyAlignment="1">
      <alignment horizontal="center"/>
    </xf>
    <xf numFmtId="0" fontId="0" fillId="0" borderId="9" xfId="0" applyFont="1" applyBorder="1" applyAlignment="1">
      <alignment horizontal="right" vertical="center"/>
    </xf>
    <xf numFmtId="0" fontId="2" fillId="0" borderId="41" xfId="0" applyFont="1" applyFill="1" applyBorder="1" applyAlignment="1" applyProtection="1">
      <alignment horizontal="center" vertical="center"/>
    </xf>
    <xf numFmtId="0" fontId="10" fillId="0" borderId="41" xfId="0" applyFont="1" applyFill="1" applyBorder="1" applyAlignment="1" applyProtection="1">
      <alignment horizontal="center" vertical="center"/>
    </xf>
    <xf numFmtId="0" fontId="10" fillId="0" borderId="25" xfId="0" applyFont="1" applyFill="1" applyBorder="1" applyAlignment="1" applyProtection="1">
      <alignment horizontal="center" vertical="center"/>
    </xf>
    <xf numFmtId="0" fontId="2" fillId="0" borderId="79" xfId="0" applyFont="1" applyFill="1" applyBorder="1" applyAlignment="1" applyProtection="1">
      <alignment horizontal="center" vertical="center"/>
    </xf>
    <xf numFmtId="0" fontId="76" fillId="0" borderId="41" xfId="0" applyFont="1" applyFill="1" applyBorder="1" applyAlignment="1" applyProtection="1">
      <alignment horizontal="center" vertical="center"/>
    </xf>
    <xf numFmtId="0" fontId="2" fillId="0" borderId="51" xfId="0" applyFont="1" applyFill="1" applyBorder="1" applyAlignment="1" applyProtection="1">
      <alignment horizontal="center" vertical="center"/>
    </xf>
    <xf numFmtId="0" fontId="2" fillId="0" borderId="159" xfId="0" applyFont="1" applyFill="1" applyBorder="1" applyAlignment="1" applyProtection="1">
      <alignment horizontal="center" vertical="center"/>
    </xf>
    <xf numFmtId="0" fontId="2" fillId="4" borderId="5" xfId="2" applyFont="1" applyBorder="1" applyAlignment="1" applyProtection="1">
      <alignment horizontal="center" vertical="center"/>
    </xf>
    <xf numFmtId="0" fontId="0" fillId="0" borderId="19" xfId="0" applyFont="1" applyBorder="1" applyAlignment="1">
      <alignment horizontal="center" vertical="center"/>
    </xf>
    <xf numFmtId="0" fontId="2" fillId="4" borderId="0" xfId="2" applyFont="1" applyBorder="1" applyAlignment="1" applyProtection="1">
      <alignment horizontal="center" vertical="center"/>
    </xf>
    <xf numFmtId="0" fontId="6" fillId="4" borderId="0" xfId="2" applyFont="1" applyAlignment="1" applyProtection="1">
      <alignment horizontal="center" vertical="center"/>
    </xf>
    <xf numFmtId="0" fontId="2" fillId="4" borderId="9" xfId="2" applyFont="1" applyBorder="1" applyAlignment="1" applyProtection="1">
      <alignment horizontal="left" vertical="center"/>
    </xf>
    <xf numFmtId="0" fontId="2" fillId="4" borderId="3" xfId="2" applyFont="1" applyBorder="1" applyAlignment="1" applyProtection="1">
      <alignment horizontal="center" vertical="center"/>
    </xf>
    <xf numFmtId="0" fontId="2" fillId="0" borderId="41" xfId="0" applyFont="1" applyBorder="1" applyAlignment="1" applyProtection="1">
      <alignment horizontal="center" vertical="center"/>
    </xf>
    <xf numFmtId="0" fontId="2" fillId="0" borderId="25" xfId="0" applyFont="1" applyBorder="1" applyAlignment="1" applyProtection="1">
      <alignment horizontal="center" vertical="center"/>
    </xf>
    <xf numFmtId="0" fontId="2" fillId="0" borderId="244" xfId="2" applyFont="1" applyFill="1" applyBorder="1" applyAlignment="1" applyProtection="1">
      <alignment horizontal="center" vertical="center"/>
    </xf>
    <xf numFmtId="0" fontId="0" fillId="0" borderId="214" xfId="0" applyFont="1" applyBorder="1" applyAlignment="1">
      <alignment horizontal="right"/>
    </xf>
    <xf numFmtId="0" fontId="2" fillId="4" borderId="2" xfId="2" applyFont="1" applyBorder="1" applyAlignment="1" applyProtection="1">
      <alignment horizontal="center" vertical="center"/>
    </xf>
    <xf numFmtId="0" fontId="2" fillId="4" borderId="68" xfId="2" applyFont="1" applyBorder="1" applyAlignment="1" applyProtection="1">
      <alignment horizontal="center" vertical="center"/>
    </xf>
    <xf numFmtId="0" fontId="2" fillId="4" borderId="69" xfId="2" applyFont="1" applyBorder="1" applyAlignment="1" applyProtection="1">
      <alignment horizontal="center" vertical="center"/>
    </xf>
    <xf numFmtId="0" fontId="2" fillId="4" borderId="81" xfId="2" applyFont="1" applyBorder="1" applyAlignment="1" applyProtection="1">
      <alignment horizontal="center" vertical="center"/>
    </xf>
    <xf numFmtId="0" fontId="2" fillId="4" borderId="194" xfId="2" applyFont="1" applyBorder="1" applyAlignment="1" applyProtection="1">
      <alignment horizontal="center" vertical="center"/>
    </xf>
    <xf numFmtId="0" fontId="2" fillId="4" borderId="193" xfId="2" applyFont="1" applyBorder="1" applyAlignment="1" applyProtection="1">
      <alignment horizontal="center" vertical="center"/>
    </xf>
    <xf numFmtId="0" fontId="2" fillId="4" borderId="195" xfId="2" applyFont="1" applyBorder="1" applyAlignment="1" applyProtection="1">
      <alignment horizontal="center" vertical="center"/>
    </xf>
    <xf numFmtId="0" fontId="2" fillId="4" borderId="245" xfId="2" applyFont="1" applyBorder="1" applyAlignment="1" applyProtection="1">
      <alignment horizontal="center" vertical="center"/>
    </xf>
    <xf numFmtId="38" fontId="2" fillId="0" borderId="93" xfId="1" applyFont="1" applyBorder="1" applyAlignment="1">
      <alignment horizontal="center" vertical="center" textRotation="255"/>
    </xf>
    <xf numFmtId="38" fontId="2" fillId="0" borderId="96" xfId="1" applyFont="1" applyBorder="1" applyAlignment="1">
      <alignment horizontal="center" vertical="center" textRotation="255"/>
    </xf>
    <xf numFmtId="38" fontId="2" fillId="0" borderId="93" xfId="1" applyFont="1" applyBorder="1" applyAlignment="1">
      <alignment horizontal="center" vertical="center" textRotation="255" shrinkToFit="1"/>
    </xf>
    <xf numFmtId="38" fontId="2" fillId="0" borderId="96" xfId="1" applyFont="1" applyBorder="1" applyAlignment="1">
      <alignment horizontal="center" vertical="center" textRotation="255" shrinkToFit="1"/>
    </xf>
    <xf numFmtId="38" fontId="2" fillId="0" borderId="100" xfId="1" applyFont="1" applyBorder="1" applyAlignment="1">
      <alignment horizontal="center" vertical="center" textRotation="255" shrinkToFit="1"/>
    </xf>
    <xf numFmtId="38" fontId="2" fillId="0" borderId="0" xfId="1" applyFont="1" applyBorder="1" applyAlignment="1">
      <alignment horizontal="right" vertical="center"/>
    </xf>
    <xf numFmtId="0" fontId="10" fillId="0" borderId="0" xfId="0" applyFont="1" applyBorder="1" applyAlignment="1" applyProtection="1">
      <alignment wrapText="1" shrinkToFit="1"/>
    </xf>
    <xf numFmtId="0" fontId="0" fillId="0" borderId="0" xfId="0" applyFont="1" applyBorder="1" applyAlignment="1">
      <alignment shrinkToFit="1"/>
    </xf>
    <xf numFmtId="38" fontId="2" fillId="0" borderId="83" xfId="1" applyFont="1" applyBorder="1" applyAlignment="1">
      <alignment horizontal="center" vertical="center"/>
    </xf>
    <xf numFmtId="38" fontId="2" fillId="0" borderId="88" xfId="1" applyFont="1" applyBorder="1" applyAlignment="1">
      <alignment horizontal="center" vertical="center"/>
    </xf>
    <xf numFmtId="38" fontId="2" fillId="0" borderId="84" xfId="1" applyFont="1" applyBorder="1" applyAlignment="1">
      <alignment horizontal="center" vertical="center"/>
    </xf>
    <xf numFmtId="38" fontId="2" fillId="0" borderId="85" xfId="1" applyFont="1" applyBorder="1" applyAlignment="1">
      <alignment horizontal="center" vertical="center"/>
    </xf>
    <xf numFmtId="38" fontId="2" fillId="0" borderId="86" xfId="1" applyFont="1" applyBorder="1" applyAlignment="1">
      <alignment horizontal="center" vertical="center"/>
    </xf>
    <xf numFmtId="38" fontId="2" fillId="0" borderId="87" xfId="1" applyFont="1" applyBorder="1" applyAlignment="1">
      <alignment horizontal="center" vertical="center"/>
    </xf>
    <xf numFmtId="38" fontId="2" fillId="0" borderId="32" xfId="1" applyFont="1" applyBorder="1" applyAlignment="1">
      <alignment horizontal="center" vertical="center"/>
    </xf>
    <xf numFmtId="38" fontId="2" fillId="0" borderId="55" xfId="1" applyFont="1" applyBorder="1" applyAlignment="1">
      <alignment horizontal="center" vertical="center"/>
    </xf>
    <xf numFmtId="38" fontId="6" fillId="0" borderId="0" xfId="1" applyFont="1" applyAlignment="1">
      <alignment horizontal="center" vertical="center"/>
    </xf>
    <xf numFmtId="0" fontId="6" fillId="0" borderId="0" xfId="0" applyFont="1" applyAlignment="1" applyProtection="1">
      <alignment horizontal="left" vertical="center"/>
    </xf>
    <xf numFmtId="0" fontId="39" fillId="0" borderId="0" xfId="0" applyFont="1" applyAlignment="1" applyProtection="1">
      <alignment horizontal="center" vertical="center"/>
    </xf>
    <xf numFmtId="0" fontId="32" fillId="0" borderId="9" xfId="0" applyFont="1" applyBorder="1" applyAlignment="1" applyProtection="1">
      <alignment horizontal="right" vertical="center"/>
    </xf>
    <xf numFmtId="0" fontId="2" fillId="2" borderId="58" xfId="0" applyFont="1" applyFill="1" applyBorder="1" applyAlignment="1" applyProtection="1">
      <alignment horizontal="center" vertical="center" shrinkToFit="1"/>
    </xf>
    <xf numFmtId="0" fontId="2" fillId="2" borderId="13" xfId="0" applyFont="1" applyFill="1" applyBorder="1" applyAlignment="1" applyProtection="1">
      <alignment horizontal="center" vertical="center" shrinkToFit="1"/>
    </xf>
    <xf numFmtId="0" fontId="2" fillId="2" borderId="16" xfId="0" applyFont="1" applyFill="1" applyBorder="1" applyAlignment="1" applyProtection="1">
      <alignment horizontal="center" vertical="center" shrinkToFit="1"/>
    </xf>
    <xf numFmtId="0" fontId="2" fillId="2" borderId="11" xfId="0" applyFont="1" applyFill="1" applyBorder="1" applyAlignment="1" applyProtection="1">
      <alignment horizontal="center" vertical="center" shrinkToFit="1"/>
    </xf>
    <xf numFmtId="0" fontId="11" fillId="0" borderId="0" xfId="0" applyFont="1" applyFill="1" applyAlignment="1">
      <alignment vertical="center" shrinkToFit="1"/>
    </xf>
    <xf numFmtId="0" fontId="2" fillId="2" borderId="0" xfId="0" applyFont="1" applyFill="1" applyAlignment="1" applyProtection="1">
      <alignment horizontal="right" vertical="center"/>
    </xf>
    <xf numFmtId="0" fontId="11" fillId="2" borderId="1" xfId="0" applyFont="1" applyFill="1" applyBorder="1" applyAlignment="1">
      <alignment horizontal="left" vertical="center" shrinkToFit="1"/>
    </xf>
    <xf numFmtId="14" fontId="11" fillId="2" borderId="0" xfId="0" applyNumberFormat="1" applyFont="1" applyFill="1" applyAlignment="1">
      <alignment shrinkToFit="1"/>
    </xf>
    <xf numFmtId="0" fontId="11" fillId="2" borderId="0" xfId="0" applyFont="1" applyFill="1" applyAlignment="1">
      <alignment shrinkToFit="1"/>
    </xf>
    <xf numFmtId="0" fontId="6" fillId="2" borderId="0" xfId="0" applyFont="1" applyFill="1" applyAlignment="1" applyProtection="1">
      <alignment horizontal="left" vertical="center" shrinkToFit="1"/>
    </xf>
    <xf numFmtId="0" fontId="6" fillId="0" borderId="0" xfId="0" applyFont="1" applyFill="1" applyAlignment="1" applyProtection="1">
      <alignment horizontal="center" vertical="center" shrinkToFit="1"/>
    </xf>
    <xf numFmtId="0" fontId="2" fillId="0" borderId="0" xfId="0" applyFont="1" applyFill="1" applyBorder="1" applyAlignment="1" applyProtection="1">
      <alignment horizontal="center" vertical="center" shrinkToFit="1"/>
    </xf>
    <xf numFmtId="0" fontId="2" fillId="0" borderId="0" xfId="0" applyFont="1" applyFill="1" applyAlignment="1">
      <alignment horizontal="center" vertical="center" shrinkToFit="1"/>
    </xf>
    <xf numFmtId="0" fontId="10" fillId="0" borderId="227" xfId="0" applyFont="1" applyFill="1" applyBorder="1" applyAlignment="1" applyProtection="1">
      <alignment horizontal="center" vertical="center"/>
    </xf>
    <xf numFmtId="0" fontId="0" fillId="0" borderId="25" xfId="0" applyFont="1" applyFill="1" applyBorder="1" applyAlignment="1">
      <alignment vertical="center"/>
    </xf>
    <xf numFmtId="0" fontId="14" fillId="0" borderId="200" xfId="0" applyFont="1" applyFill="1" applyBorder="1" applyAlignment="1" applyProtection="1">
      <alignment horizontal="center" vertical="center" wrapText="1"/>
    </xf>
    <xf numFmtId="0" fontId="40" fillId="0" borderId="7" xfId="0" applyFont="1" applyFill="1" applyBorder="1" applyAlignment="1">
      <alignment horizontal="center" vertical="center" wrapText="1"/>
    </xf>
    <xf numFmtId="0" fontId="2" fillId="0" borderId="0" xfId="0" applyFont="1" applyFill="1" applyBorder="1" applyAlignment="1" applyProtection="1">
      <alignment vertical="center"/>
    </xf>
    <xf numFmtId="186" fontId="11" fillId="0" borderId="0" xfId="2" quotePrefix="1" applyNumberFormat="1" applyFont="1" applyFill="1" applyBorder="1" applyAlignment="1">
      <alignment horizontal="center" vertical="top" wrapText="1"/>
    </xf>
    <xf numFmtId="14" fontId="11" fillId="0" borderId="0" xfId="0" applyNumberFormat="1" applyFont="1" applyFill="1" applyAlignment="1">
      <alignment shrinkToFit="1"/>
    </xf>
    <xf numFmtId="0" fontId="11" fillId="0" borderId="0" xfId="0" applyFont="1" applyFill="1" applyAlignment="1">
      <alignment shrinkToFit="1"/>
    </xf>
    <xf numFmtId="0" fontId="11" fillId="0" borderId="0" xfId="0" applyFont="1" applyFill="1" applyAlignment="1" applyProtection="1">
      <alignment horizontal="right" vertical="center" shrinkToFit="1"/>
    </xf>
    <xf numFmtId="0" fontId="0" fillId="0" borderId="0" xfId="0" applyFont="1" applyAlignment="1">
      <alignment vertical="center"/>
    </xf>
    <xf numFmtId="14" fontId="11" fillId="0" borderId="0" xfId="0" applyNumberFormat="1" applyFont="1" applyFill="1" applyAlignment="1"/>
    <xf numFmtId="0" fontId="11" fillId="0" borderId="0" xfId="0" applyFont="1" applyFill="1" applyAlignment="1"/>
    <xf numFmtId="0" fontId="0" fillId="0" borderId="0" xfId="0" applyFont="1" applyAlignment="1"/>
    <xf numFmtId="0" fontId="11" fillId="0" borderId="1" xfId="0" applyFont="1" applyFill="1" applyBorder="1" applyAlignment="1">
      <alignment vertical="center" shrinkToFit="1"/>
    </xf>
    <xf numFmtId="14" fontId="11" fillId="0" borderId="0" xfId="0" applyNumberFormat="1" applyFont="1" applyFill="1" applyAlignment="1">
      <alignment vertical="center" shrinkToFit="1"/>
    </xf>
    <xf numFmtId="0" fontId="10" fillId="0" borderId="58" xfId="0" applyFont="1" applyFill="1" applyBorder="1" applyAlignment="1" applyProtection="1">
      <alignment horizontal="center" vertical="center"/>
    </xf>
    <xf numFmtId="0" fontId="10" fillId="0" borderId="224" xfId="0" applyFont="1" applyFill="1" applyBorder="1" applyAlignment="1" applyProtection="1">
      <alignment horizontal="center" vertical="center"/>
    </xf>
    <xf numFmtId="0" fontId="2" fillId="0" borderId="1" xfId="0" applyFont="1" applyFill="1" applyBorder="1" applyAlignment="1">
      <alignment vertical="center" shrinkToFit="1"/>
    </xf>
    <xf numFmtId="0" fontId="6" fillId="0" borderId="0" xfId="0" applyFont="1" applyAlignment="1" applyProtection="1">
      <alignment horizontal="distributed" vertical="center"/>
    </xf>
    <xf numFmtId="0" fontId="0" fillId="0" borderId="0" xfId="0" applyFont="1" applyAlignment="1">
      <alignment horizontal="distributed" vertical="center"/>
    </xf>
    <xf numFmtId="0" fontId="6" fillId="0" borderId="0" xfId="0" applyFont="1" applyAlignment="1" applyProtection="1">
      <alignment horizontal="center" vertical="center" shrinkToFit="1"/>
    </xf>
    <xf numFmtId="0" fontId="6" fillId="0" borderId="0" xfId="0" applyFont="1" applyBorder="1" applyAlignment="1" applyProtection="1">
      <alignment horizontal="center" vertical="center" shrinkToFit="1"/>
    </xf>
    <xf numFmtId="0" fontId="2" fillId="0" borderId="122" xfId="2" applyFont="1" applyFill="1" applyBorder="1" applyAlignment="1" applyProtection="1">
      <alignment horizontal="center" vertical="center"/>
    </xf>
    <xf numFmtId="0" fontId="2" fillId="0" borderId="123" xfId="0" applyFont="1" applyFill="1" applyBorder="1" applyAlignment="1" applyProtection="1">
      <alignment horizontal="center" vertical="center"/>
    </xf>
    <xf numFmtId="0" fontId="75" fillId="0" borderId="0" xfId="0" applyFont="1" applyFill="1" applyBorder="1" applyAlignment="1">
      <alignment vertical="center" wrapText="1"/>
    </xf>
    <xf numFmtId="0" fontId="75" fillId="0" borderId="164" xfId="0" applyFont="1" applyFill="1" applyBorder="1" applyAlignment="1">
      <alignment vertical="center" wrapText="1"/>
    </xf>
    <xf numFmtId="0" fontId="0" fillId="0" borderId="9" xfId="0" applyBorder="1" applyAlignment="1">
      <alignment vertical="center"/>
    </xf>
    <xf numFmtId="0" fontId="2" fillId="0" borderId="16" xfId="0" applyFont="1" applyFill="1" applyBorder="1" applyAlignment="1" applyProtection="1">
      <alignment horizontal="center" vertical="center"/>
    </xf>
    <xf numFmtId="0" fontId="2" fillId="0" borderId="7" xfId="0" applyFont="1" applyFill="1" applyBorder="1" applyAlignment="1" applyProtection="1">
      <alignment horizontal="center" vertical="center"/>
    </xf>
    <xf numFmtId="0" fontId="5" fillId="0" borderId="0" xfId="0" applyFont="1" applyBorder="1" applyAlignment="1" applyProtection="1">
      <alignment horizontal="center" vertical="center"/>
    </xf>
    <xf numFmtId="0" fontId="2" fillId="0" borderId="30" xfId="0" applyFont="1" applyFill="1" applyBorder="1" applyAlignment="1" applyProtection="1">
      <alignment horizontal="center" vertical="center"/>
    </xf>
    <xf numFmtId="0" fontId="0" fillId="0" borderId="32" xfId="0" applyBorder="1" applyAlignment="1">
      <alignment horizontal="center" vertical="center"/>
    </xf>
    <xf numFmtId="0" fontId="2" fillId="0" borderId="45" xfId="0" applyFont="1" applyFill="1" applyBorder="1" applyAlignment="1" applyProtection="1">
      <alignment horizontal="center" vertical="center"/>
    </xf>
    <xf numFmtId="0" fontId="0" fillId="0" borderId="47" xfId="0" applyBorder="1" applyAlignment="1">
      <alignment horizontal="center" vertical="center"/>
    </xf>
    <xf numFmtId="0" fontId="11" fillId="4" borderId="17" xfId="2" applyFont="1" applyBorder="1" applyAlignment="1" applyProtection="1">
      <alignment horizontal="center" vertical="center"/>
    </xf>
    <xf numFmtId="0" fontId="11" fillId="4" borderId="18" xfId="2" applyFont="1" applyBorder="1" applyAlignment="1" applyProtection="1">
      <alignment horizontal="center" vertical="center"/>
    </xf>
    <xf numFmtId="0" fontId="11" fillId="4" borderId="2" xfId="2" applyFont="1" applyBorder="1" applyAlignment="1" applyProtection="1">
      <alignment horizontal="center" vertical="center"/>
    </xf>
    <xf numFmtId="0" fontId="11" fillId="4" borderId="3" xfId="2" applyFont="1" applyBorder="1" applyAlignment="1" applyProtection="1">
      <alignment horizontal="center" vertical="center"/>
    </xf>
    <xf numFmtId="0" fontId="10" fillId="4" borderId="2" xfId="2" applyFont="1" applyBorder="1" applyAlignment="1" applyProtection="1">
      <alignment horizontal="center" vertical="center"/>
    </xf>
    <xf numFmtId="0" fontId="2" fillId="0" borderId="0" xfId="0" applyFont="1" applyFill="1" applyBorder="1" applyAlignment="1">
      <alignment vertical="center" wrapText="1"/>
    </xf>
    <xf numFmtId="0" fontId="0" fillId="0" borderId="0" xfId="0" applyFont="1" applyBorder="1" applyAlignment="1">
      <alignment vertical="center" wrapText="1"/>
    </xf>
    <xf numFmtId="0" fontId="0" fillId="0" borderId="0" xfId="0" applyFont="1" applyAlignment="1">
      <alignment horizontal="center" vertical="center"/>
    </xf>
    <xf numFmtId="0" fontId="10" fillId="4" borderId="1" xfId="2" applyFont="1" applyBorder="1" applyAlignment="1" applyProtection="1">
      <alignment horizontal="center" vertical="center"/>
    </xf>
    <xf numFmtId="0" fontId="10" fillId="4" borderId="8" xfId="2" applyFont="1" applyBorder="1" applyAlignment="1" applyProtection="1">
      <alignment horizontal="center" vertical="center"/>
    </xf>
    <xf numFmtId="0" fontId="0" fillId="0" borderId="4" xfId="0" applyFont="1" applyBorder="1" applyAlignment="1">
      <alignment horizontal="center" vertical="center"/>
    </xf>
    <xf numFmtId="0" fontId="10" fillId="4" borderId="103" xfId="2" applyFont="1" applyBorder="1" applyAlignment="1" applyProtection="1">
      <alignment horizontal="center" vertical="center"/>
    </xf>
    <xf numFmtId="0" fontId="10" fillId="4" borderId="3" xfId="2" applyFont="1" applyBorder="1" applyAlignment="1" applyProtection="1">
      <alignment horizontal="center" vertical="center"/>
    </xf>
    <xf numFmtId="0" fontId="11" fillId="4" borderId="0" xfId="2" applyFont="1" applyBorder="1" applyAlignment="1" applyProtection="1">
      <alignment horizontal="center" vertical="center"/>
    </xf>
    <xf numFmtId="0" fontId="2" fillId="4" borderId="9" xfId="2" applyFont="1" applyBorder="1" applyAlignment="1" applyProtection="1">
      <alignment horizontal="right"/>
    </xf>
    <xf numFmtId="38" fontId="11" fillId="4" borderId="61" xfId="1" applyFont="1" applyFill="1" applyBorder="1" applyAlignment="1" applyProtection="1">
      <alignment horizontal="center" vertical="center"/>
    </xf>
    <xf numFmtId="38" fontId="11" fillId="4" borderId="18" xfId="1" applyFont="1" applyFill="1" applyBorder="1" applyAlignment="1" applyProtection="1">
      <alignment horizontal="center" vertical="center"/>
    </xf>
    <xf numFmtId="38" fontId="11" fillId="4" borderId="60" xfId="1" applyFont="1" applyFill="1" applyBorder="1" applyAlignment="1" applyProtection="1">
      <alignment horizontal="center" vertical="center"/>
    </xf>
    <xf numFmtId="38" fontId="11" fillId="4" borderId="7" xfId="1" applyFont="1" applyFill="1" applyBorder="1" applyAlignment="1" applyProtection="1">
      <alignment horizontal="center" vertical="center"/>
    </xf>
    <xf numFmtId="38" fontId="11" fillId="4" borderId="106" xfId="1" applyFont="1" applyFill="1" applyBorder="1" applyAlignment="1" applyProtection="1">
      <alignment horizontal="center" vertical="center"/>
    </xf>
    <xf numFmtId="38" fontId="11" fillId="4" borderId="70" xfId="1" applyFont="1" applyFill="1" applyBorder="1" applyAlignment="1" applyProtection="1">
      <alignment horizontal="center" vertical="center"/>
    </xf>
    <xf numFmtId="38" fontId="11" fillId="4" borderId="39" xfId="1" applyFont="1" applyFill="1" applyBorder="1" applyAlignment="1" applyProtection="1">
      <alignment horizontal="center" vertical="center"/>
    </xf>
    <xf numFmtId="38" fontId="11" fillId="4" borderId="8" xfId="1" applyFont="1" applyFill="1" applyBorder="1" applyAlignment="1" applyProtection="1">
      <alignment horizontal="center" vertical="center"/>
    </xf>
    <xf numFmtId="38" fontId="11" fillId="4" borderId="104" xfId="1" applyFont="1" applyFill="1" applyBorder="1" applyAlignment="1" applyProtection="1">
      <alignment horizontal="center" vertical="center" shrinkToFit="1"/>
    </xf>
    <xf numFmtId="38" fontId="11" fillId="4" borderId="47" xfId="1" applyFont="1" applyFill="1" applyBorder="1" applyAlignment="1" applyProtection="1">
      <alignment horizontal="center" vertical="center" shrinkToFit="1"/>
    </xf>
    <xf numFmtId="38" fontId="11" fillId="4" borderId="69" xfId="1" applyFont="1" applyFill="1" applyBorder="1" applyAlignment="1" applyProtection="1">
      <alignment horizontal="center" vertical="center"/>
    </xf>
    <xf numFmtId="38" fontId="11" fillId="4" borderId="105" xfId="1" applyFont="1" applyFill="1" applyBorder="1" applyAlignment="1" applyProtection="1">
      <alignment horizontal="center" vertical="center"/>
    </xf>
    <xf numFmtId="38" fontId="11" fillId="4" borderId="107" xfId="1" applyFont="1" applyFill="1" applyBorder="1" applyAlignment="1" applyProtection="1">
      <alignment horizontal="center" vertical="center"/>
    </xf>
    <xf numFmtId="38" fontId="11" fillId="4" borderId="104" xfId="1" applyFont="1" applyFill="1" applyBorder="1" applyAlignment="1" applyProtection="1">
      <alignment horizontal="center" vertical="center"/>
    </xf>
    <xf numFmtId="38" fontId="11" fillId="4" borderId="47" xfId="1" applyFont="1" applyFill="1" applyBorder="1" applyAlignment="1" applyProtection="1">
      <alignment horizontal="center" vertical="center"/>
    </xf>
    <xf numFmtId="38" fontId="11" fillId="4" borderId="0" xfId="1" applyFont="1" applyFill="1" applyBorder="1" applyAlignment="1" applyProtection="1">
      <alignment horizontal="center" vertical="center"/>
    </xf>
    <xf numFmtId="190" fontId="9" fillId="0" borderId="0" xfId="1" applyNumberFormat="1" applyFont="1" applyBorder="1" applyAlignment="1">
      <alignment horizontal="left" wrapText="1"/>
    </xf>
    <xf numFmtId="38" fontId="6" fillId="4" borderId="0" xfId="1" applyFont="1" applyFill="1" applyAlignment="1" applyProtection="1">
      <alignment horizontal="center" vertical="center"/>
    </xf>
    <xf numFmtId="205" fontId="25" fillId="0" borderId="222" xfId="1" applyNumberFormat="1" applyFont="1" applyFill="1" applyBorder="1" applyAlignment="1" applyProtection="1"/>
    <xf numFmtId="205" fontId="25" fillId="0" borderId="220" xfId="1" applyNumberFormat="1" applyFont="1" applyFill="1" applyBorder="1" applyAlignment="1" applyProtection="1"/>
    <xf numFmtId="205" fontId="25" fillId="0" borderId="220" xfId="1" applyNumberFormat="1" applyFont="1" applyFill="1" applyBorder="1" applyAlignment="1" applyProtection="1">
      <alignment horizontal="right"/>
    </xf>
    <xf numFmtId="205" fontId="25" fillId="0" borderId="67" xfId="1" applyNumberFormat="1" applyFont="1" applyBorder="1" applyAlignment="1">
      <alignment horizontal="right"/>
    </xf>
    <xf numFmtId="186" fontId="35" fillId="0" borderId="257" xfId="7" applyNumberFormat="1" applyFont="1" applyBorder="1" applyAlignment="1">
      <alignment vertical="center"/>
    </xf>
    <xf numFmtId="186" fontId="48" fillId="0" borderId="257" xfId="7" applyNumberFormat="1" applyFont="1" applyBorder="1" applyAlignment="1">
      <alignment vertical="center"/>
    </xf>
    <xf numFmtId="186" fontId="35" fillId="0" borderId="258" xfId="7" applyNumberFormat="1" applyFont="1" applyBorder="1" applyAlignment="1">
      <alignment vertical="center"/>
    </xf>
    <xf numFmtId="186" fontId="48" fillId="0" borderId="258" xfId="7" applyNumberFormat="1" applyFont="1" applyBorder="1" applyAlignment="1">
      <alignment vertical="center"/>
    </xf>
    <xf numFmtId="0" fontId="35" fillId="0" borderId="258" xfId="0" applyFont="1" applyFill="1" applyBorder="1"/>
    <xf numFmtId="0" fontId="0" fillId="0" borderId="258" xfId="0" applyFont="1" applyBorder="1" applyAlignment="1">
      <alignment horizontal="center" vertical="center"/>
    </xf>
    <xf numFmtId="205" fontId="26" fillId="0" borderId="67" xfId="1" applyNumberFormat="1" applyFont="1" applyBorder="1"/>
    <xf numFmtId="0" fontId="29" fillId="0" borderId="258" xfId="0" applyFont="1" applyFill="1" applyBorder="1" applyAlignment="1">
      <alignment horizontal="center" vertical="center" wrapText="1"/>
    </xf>
  </cellXfs>
  <cellStyles count="17">
    <cellStyle name="ハイパーリンク" xfId="5" builtinId="8"/>
    <cellStyle name="桁区切り" xfId="1" builtinId="6"/>
    <cellStyle name="桁区切り 10" xfId="16" xr:uid="{00000000-0005-0000-0000-000002000000}"/>
    <cellStyle name="桁区切り 2" xfId="8" xr:uid="{00000000-0005-0000-0000-000003000000}"/>
    <cellStyle name="桁区切り 3" xfId="14" xr:uid="{00000000-0005-0000-0000-000004000000}"/>
    <cellStyle name="標準" xfId="0" builtinId="0"/>
    <cellStyle name="標準 2" xfId="7" xr:uid="{00000000-0005-0000-0000-000006000000}"/>
    <cellStyle name="標準 2 3" xfId="11" xr:uid="{00000000-0005-0000-0000-000007000000}"/>
    <cellStyle name="標準 20 2" xfId="15" xr:uid="{00000000-0005-0000-0000-000008000000}"/>
    <cellStyle name="標準 3" xfId="13" xr:uid="{00000000-0005-0000-0000-000009000000}"/>
    <cellStyle name="標準 5" xfId="6" xr:uid="{00000000-0005-0000-0000-00000A000000}"/>
    <cellStyle name="標準_9 特殊分類別指数" xfId="4" xr:uid="{00000000-0005-0000-0000-00000B000000}"/>
    <cellStyle name="標準_h080x_入力訂正86_入力訂正86" xfId="10" xr:uid="{00000000-0005-0000-0000-00000C000000}"/>
    <cellStyle name="標準_Sheet1" xfId="2" xr:uid="{00000000-0005-0000-0000-00000D000000}"/>
    <cellStyle name="標準_Sheet1 2" xfId="9" xr:uid="{00000000-0005-0000-0000-00000E000000}"/>
    <cellStyle name="標準_月報原稿" xfId="3" xr:uid="{00000000-0005-0000-0000-00000F000000}"/>
    <cellStyle name="標準_四半期表" xfId="12" xr:uid="{00000000-0005-0000-0000-000010000000}"/>
  </cellStyles>
  <dxfs count="11">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
      <font>
        <color indexed="9"/>
      </font>
    </dxf>
  </dxfs>
  <tableStyles count="0" defaultTableStyle="TableStyleMedium2" defaultPivotStyle="PivotStyleLight16"/>
  <colors>
    <mruColors>
      <color rgb="FFFF99FF"/>
      <color rgb="FFFF66FF"/>
      <color rgb="FFFF00FF"/>
      <color rgb="FFD7FDFF"/>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5.emf"/></Relationships>
</file>

<file path=xl/drawings/_rels/drawing12.xml.rels><?xml version="1.0" encoding="UTF-8" standalone="yes"?>
<Relationships xmlns="http://schemas.openxmlformats.org/package/2006/relationships"><Relationship Id="rId1" Type="http://schemas.openxmlformats.org/officeDocument/2006/relationships/image" Target="../media/image17.emf"/></Relationships>
</file>

<file path=xl/drawings/_rels/drawing13.xml.rels><?xml version="1.0" encoding="UTF-8" standalone="yes"?>
<Relationships xmlns="http://schemas.openxmlformats.org/package/2006/relationships"><Relationship Id="rId1" Type="http://schemas.openxmlformats.org/officeDocument/2006/relationships/image" Target="../media/image19.emf"/></Relationships>
</file>

<file path=xl/drawings/_rels/drawing15.xml.rels><?xml version="1.0" encoding="UTF-8" standalone="yes"?>
<Relationships xmlns="http://schemas.openxmlformats.org/package/2006/relationships"><Relationship Id="rId1" Type="http://schemas.openxmlformats.org/officeDocument/2006/relationships/image" Target="../media/image21.emf"/></Relationships>
</file>

<file path=xl/drawings/_rels/drawing16.xml.rels><?xml version="1.0" encoding="UTF-8" standalone="yes"?>
<Relationships xmlns="http://schemas.openxmlformats.org/package/2006/relationships"><Relationship Id="rId1" Type="http://schemas.openxmlformats.org/officeDocument/2006/relationships/image" Target="../media/image23.emf"/></Relationships>
</file>

<file path=xl/drawings/_rels/drawing17.xml.rels><?xml version="1.0" encoding="UTF-8" standalone="yes"?>
<Relationships xmlns="http://schemas.openxmlformats.org/package/2006/relationships"><Relationship Id="rId1" Type="http://schemas.openxmlformats.org/officeDocument/2006/relationships/image" Target="../media/image25.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3.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7.emf"/></Relationships>
</file>

<file path=xl/drawings/_rels/drawing7.xml.rels><?xml version="1.0" encoding="UTF-8" standalone="yes"?>
<Relationships xmlns="http://schemas.openxmlformats.org/package/2006/relationships"><Relationship Id="rId1" Type="http://schemas.openxmlformats.org/officeDocument/2006/relationships/image" Target="../media/image9.emf"/></Relationships>
</file>

<file path=xl/drawings/_rels/drawing8.xml.rels><?xml version="1.0" encoding="UTF-8" standalone="yes"?>
<Relationships xmlns="http://schemas.openxmlformats.org/package/2006/relationships"><Relationship Id="rId1" Type="http://schemas.openxmlformats.org/officeDocument/2006/relationships/image" Target="../media/image11.emf"/></Relationships>
</file>

<file path=xl/drawings/_rels/drawing9.xml.rels><?xml version="1.0" encoding="UTF-8" standalone="yes"?>
<Relationships xmlns="http://schemas.openxmlformats.org/package/2006/relationships"><Relationship Id="rId1" Type="http://schemas.openxmlformats.org/officeDocument/2006/relationships/image" Target="../media/image1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0.emf"/></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2.emf"/></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4.emf"/></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6.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10.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12.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14.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16.emf"/></Relationships>
</file>

<file path=xl/drawings/_rels/vmlDrawing9.vml.rels><?xml version="1.0" encoding="UTF-8" standalone="yes"?>
<Relationships xmlns="http://schemas.openxmlformats.org/package/2006/relationships"><Relationship Id="rId1" Type="http://schemas.openxmlformats.org/officeDocument/2006/relationships/image" Target="../media/image18.emf"/></Relationships>
</file>

<file path=xl/drawings/drawing1.xml><?xml version="1.0" encoding="utf-8"?>
<xdr:wsDr xmlns:xdr="http://schemas.openxmlformats.org/drawingml/2006/spreadsheetDrawing" xmlns:a="http://schemas.openxmlformats.org/drawingml/2006/main">
  <xdr:twoCellAnchor>
    <xdr:from>
      <xdr:col>17</xdr:col>
      <xdr:colOff>504825</xdr:colOff>
      <xdr:row>50</xdr:row>
      <xdr:rowOff>19050</xdr:rowOff>
    </xdr:from>
    <xdr:to>
      <xdr:col>21</xdr:col>
      <xdr:colOff>66675</xdr:colOff>
      <xdr:row>51</xdr:row>
      <xdr:rowOff>0</xdr:rowOff>
    </xdr:to>
    <xdr:sp macro="" textlink="">
      <xdr:nvSpPr>
        <xdr:cNvPr id="2" name="AutoShape 4">
          <a:extLst>
            <a:ext uri="{FF2B5EF4-FFF2-40B4-BE49-F238E27FC236}">
              <a16:creationId xmlns:a16="http://schemas.microsoft.com/office/drawing/2014/main" id="{00000000-0008-0000-0000-000002000000}"/>
            </a:ext>
          </a:extLst>
        </xdr:cNvPr>
        <xdr:cNvSpPr>
          <a:spLocks noChangeArrowheads="1"/>
        </xdr:cNvSpPr>
      </xdr:nvSpPr>
      <xdr:spPr>
        <a:xfrm>
          <a:off x="16240125" y="11344275"/>
          <a:ext cx="2867025" cy="200025"/>
        </a:xfrm>
        <a:prstGeom prst="wedgeRectCallout">
          <a:avLst>
            <a:gd name="adj1" fmla="val -52380"/>
            <a:gd name="adj2" fmla="val 61880"/>
          </a:avLst>
        </a:prstGeom>
        <a:solidFill>
          <a:srgbClr val="FFFFFF"/>
        </a:solidFill>
        <a:ln w="9525">
          <a:solidFill>
            <a:srgbClr val="000000"/>
          </a:solidFill>
          <a:miter lim="800000"/>
          <a:headEnd/>
          <a:tailEnd/>
        </a:ln>
      </xdr:spPr>
      <xdr:txBody>
        <a:bodyPr vertOverflow="clip" horzOverflow="overflow" wrap="square" lIns="27432" tIns="18288" rIns="0" bIns="0" anchor="t"/>
        <a:lstStyle/>
        <a:p>
          <a:pPr algn="l" rtl="0">
            <a:defRPr sz="1000"/>
          </a:pPr>
          <a:r>
            <a:rPr lang="ja-JP" altLang="en-US" sz="1200" b="0" i="0" u="none" strike="noStrike" baseline="0">
              <a:solidFill>
                <a:srgbClr val="000000"/>
              </a:solidFill>
              <a:latin typeface="ＭＳ 明朝"/>
              <a:ea typeface="ＭＳ 明朝"/>
            </a:rPr>
            <a:t>鉱工業生産指数に</a:t>
          </a:r>
          <a:r>
            <a:rPr lang="en-US" altLang="ja-JP" sz="1200" b="0" i="0" u="none" strike="noStrike" baseline="0">
              <a:solidFill>
                <a:srgbClr val="000000"/>
              </a:solidFill>
              <a:latin typeface="ＭＳ 明朝"/>
              <a:ea typeface="ＭＳ 明朝"/>
            </a:rPr>
            <a:t>r</a:t>
          </a:r>
          <a:r>
            <a:rPr lang="ja-JP" altLang="en-US" sz="1200" b="0" i="0" u="none" strike="noStrike" baseline="0">
              <a:solidFill>
                <a:srgbClr val="000000"/>
              </a:solidFill>
              <a:latin typeface="ＭＳ 明朝"/>
              <a:ea typeface="ＭＳ 明朝"/>
            </a:rPr>
            <a:t>はつけない</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162137</xdr:colOff>
      <xdr:row>0</xdr:row>
      <xdr:rowOff>172508</xdr:rowOff>
    </xdr:from>
    <xdr:to>
      <xdr:col>11</xdr:col>
      <xdr:colOff>472652</xdr:colOff>
      <xdr:row>4</xdr:row>
      <xdr:rowOff>128693</xdr:rowOff>
    </xdr:to>
    <xdr:sp macro="" textlink="">
      <xdr:nvSpPr>
        <xdr:cNvPr id="2" name="AutoShape 13">
          <a:extLst>
            <a:ext uri="{FF2B5EF4-FFF2-40B4-BE49-F238E27FC236}">
              <a16:creationId xmlns:a16="http://schemas.microsoft.com/office/drawing/2014/main" id="{00000000-0008-0000-1200-000002000000}"/>
            </a:ext>
          </a:extLst>
        </xdr:cNvPr>
        <xdr:cNvSpPr>
          <a:spLocks noChangeArrowheads="1"/>
        </xdr:cNvSpPr>
      </xdr:nvSpPr>
      <xdr:spPr>
        <a:xfrm>
          <a:off x="8829887" y="172508"/>
          <a:ext cx="2014432" cy="824018"/>
        </a:xfrm>
        <a:prstGeom prst="wedgeRectCallout">
          <a:avLst>
            <a:gd name="adj1" fmla="val -45171"/>
            <a:gd name="adj2" fmla="val 75843"/>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lnSpc>
              <a:spcPts val="1200"/>
            </a:lnSpc>
            <a:defRPr sz="1000"/>
          </a:pPr>
          <a:r>
            <a:rPr lang="en-US" altLang="ja-JP" sz="1000" b="0" i="0" strike="noStrike">
              <a:solidFill>
                <a:srgbClr val="000000"/>
              </a:solidFill>
              <a:latin typeface="ＭＳ 明朝"/>
              <a:ea typeface="ＭＳ 明朝"/>
            </a:rPr>
            <a:t>6/10 </a:t>
          </a:r>
          <a:r>
            <a:rPr lang="ja-JP" altLang="en-US" sz="1000" b="0" i="0" strike="noStrike">
              <a:solidFill>
                <a:srgbClr val="000000"/>
              </a:solidFill>
              <a:latin typeface="ＭＳ 明朝"/>
              <a:ea typeface="ＭＳ 明朝"/>
            </a:rPr>
            <a:t>名称変更</a:t>
          </a:r>
        </a:p>
        <a:p>
          <a:pPr algn="l" rtl="0">
            <a:lnSpc>
              <a:spcPts val="1200"/>
            </a:lnSpc>
            <a:defRPr sz="1000"/>
          </a:pPr>
          <a:r>
            <a:rPr lang="ja-JP" altLang="en-US" sz="1000" b="0" i="0" strike="noStrike">
              <a:solidFill>
                <a:srgbClr val="000000"/>
              </a:solidFill>
              <a:latin typeface="ＭＳ 明朝"/>
              <a:ea typeface="ＭＳ 明朝"/>
            </a:rPr>
            <a:t>　　 ＬＰガス→</a:t>
          </a:r>
        </a:p>
        <a:p>
          <a:pPr algn="l" rtl="0">
            <a:lnSpc>
              <a:spcPts val="1200"/>
            </a:lnSpc>
            <a:defRPr sz="1000"/>
          </a:pPr>
          <a:r>
            <a:rPr lang="ja-JP" altLang="en-US" sz="1000" b="0" i="0" strike="noStrike">
              <a:solidFill>
                <a:srgbClr val="000000"/>
              </a:solidFill>
              <a:latin typeface="ＭＳ 明朝"/>
              <a:ea typeface="ＭＳ 明朝"/>
            </a:rPr>
            <a:t>　　 九州エルピーガス卸売協会</a:t>
          </a:r>
        </a:p>
        <a:p>
          <a:pPr algn="l" rtl="0">
            <a:lnSpc>
              <a:spcPts val="1200"/>
            </a:lnSpc>
            <a:defRPr sz="1000"/>
          </a:pPr>
          <a:r>
            <a:rPr lang="ja-JP" altLang="en-US" sz="1000" b="0" i="0" strike="noStrike">
              <a:solidFill>
                <a:srgbClr val="000000"/>
              </a:solidFill>
              <a:latin typeface="ＭＳ 明朝"/>
              <a:ea typeface="ＭＳ 明朝"/>
            </a:rPr>
            <a:t>都市ガス</a:t>
          </a:r>
        </a:p>
        <a:p>
          <a:pPr algn="l" rtl="0">
            <a:lnSpc>
              <a:spcPts val="1200"/>
            </a:lnSpc>
            <a:defRPr sz="1000"/>
          </a:pPr>
          <a:r>
            <a:rPr lang="ja-JP" altLang="en-US" sz="1000" b="0" i="0" strike="noStrike">
              <a:solidFill>
                <a:srgbClr val="000000"/>
              </a:solidFill>
              <a:latin typeface="ＭＳ 明朝"/>
              <a:ea typeface="ＭＳ 明朝"/>
            </a:rPr>
            <a:t> </a:t>
          </a:r>
          <a:r>
            <a:rPr lang="en-US" altLang="ja-JP" sz="1000" b="0" i="0" strike="noStrike">
              <a:solidFill>
                <a:srgbClr val="000000"/>
              </a:solidFill>
              <a:latin typeface="ＭＳ 明朝"/>
              <a:ea typeface="ＭＳ 明朝"/>
            </a:rPr>
            <a:t>H21.10</a:t>
          </a:r>
          <a:r>
            <a:rPr lang="ja-JP" altLang="en-US" sz="1000" b="0" i="0" strike="noStrike">
              <a:solidFill>
                <a:srgbClr val="000000"/>
              </a:solidFill>
              <a:latin typeface="ＭＳ 明朝"/>
              <a:ea typeface="ＭＳ 明朝"/>
            </a:rPr>
            <a:t>月号よりデータ再掲載</a:t>
          </a:r>
        </a:p>
      </xdr:txBody>
    </xdr:sp>
    <xdr:clientData/>
  </xdr:twoCellAnchor>
  <mc:AlternateContent xmlns:mc="http://schemas.openxmlformats.org/markup-compatibility/2006">
    <mc:Choice xmlns:a14="http://schemas.microsoft.com/office/drawing/2010/main" Requires="a14">
      <xdr:twoCellAnchor editAs="oneCell">
        <xdr:from>
          <xdr:col>0</xdr:col>
          <xdr:colOff>28576</xdr:colOff>
          <xdr:row>33</xdr:row>
          <xdr:rowOff>201083</xdr:rowOff>
        </xdr:from>
        <xdr:to>
          <xdr:col>8</xdr:col>
          <xdr:colOff>920750</xdr:colOff>
          <xdr:row>62</xdr:row>
          <xdr:rowOff>0</xdr:rowOff>
        </xdr:to>
        <xdr:pic>
          <xdr:nvPicPr>
            <xdr:cNvPr id="4" name="Picture 55">
              <a:extLst>
                <a:ext uri="{FF2B5EF4-FFF2-40B4-BE49-F238E27FC236}">
                  <a16:creationId xmlns:a16="http://schemas.microsoft.com/office/drawing/2014/main" id="{00000000-0008-0000-1200-000004000000}"/>
                </a:ext>
              </a:extLst>
            </xdr:cNvPr>
            <xdr:cNvPicPr>
              <a:picLocks noChangeAspect="1" noChangeArrowheads="1"/>
              <a:extLst>
                <a:ext uri="{84589F7E-364E-4C9E-8A38-B11213B215E9}">
                  <a14:cameraTool cellRange="$K$46:$T$76" spid="_x0000_s621236"/>
                </a:ext>
              </a:extLst>
            </xdr:cNvPicPr>
          </xdr:nvPicPr>
          <xdr:blipFill>
            <a:blip xmlns:r="http://schemas.openxmlformats.org/officeDocument/2006/relationships" r:embed="rId1"/>
            <a:stretch>
              <a:fillRect/>
            </a:stretch>
          </xdr:blipFill>
          <xdr:spPr>
            <a:xfrm>
              <a:off x="28576" y="7408333"/>
              <a:ext cx="8596841" cy="6096000"/>
            </a:xfrm>
            <a:prstGeom prst="rect">
              <a:avLst/>
            </a:prstGeom>
            <a:solidFill>
              <a:srgbClr val="FFFFFF" mc:Ignorable="a14" a14:legacySpreadsheetColorIndex="9"/>
            </a:solidFill>
            <a:ln>
              <a:noFill/>
            </a:ln>
          </xdr:spPr>
        </xdr:pic>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13</xdr:col>
      <xdr:colOff>409575</xdr:colOff>
      <xdr:row>1</xdr:row>
      <xdr:rowOff>139700</xdr:rowOff>
    </xdr:from>
    <xdr:to>
      <xdr:col>17</xdr:col>
      <xdr:colOff>523875</xdr:colOff>
      <xdr:row>6</xdr:row>
      <xdr:rowOff>88900</xdr:rowOff>
    </xdr:to>
    <xdr:sp macro="" textlink="">
      <xdr:nvSpPr>
        <xdr:cNvPr id="2" name="AutoShape 9">
          <a:extLst>
            <a:ext uri="{FF2B5EF4-FFF2-40B4-BE49-F238E27FC236}">
              <a16:creationId xmlns:a16="http://schemas.microsoft.com/office/drawing/2014/main" id="{00000000-0008-0000-1300-000002000000}"/>
            </a:ext>
          </a:extLst>
        </xdr:cNvPr>
        <xdr:cNvSpPr>
          <a:spLocks noChangeArrowheads="1"/>
        </xdr:cNvSpPr>
      </xdr:nvSpPr>
      <xdr:spPr>
        <a:xfrm>
          <a:off x="12230100" y="339725"/>
          <a:ext cx="3543300" cy="825500"/>
        </a:xfrm>
        <a:prstGeom prst="wedgeRectCallout">
          <a:avLst>
            <a:gd name="adj1" fmla="val -48278"/>
            <a:gd name="adj2" fmla="val 74241"/>
          </a:avLst>
        </a:prstGeom>
        <a:solidFill>
          <a:srgbClr val="CCFFFF"/>
        </a:solidFill>
        <a:ln w="9525">
          <a:solidFill>
            <a:srgbClr val="000000"/>
          </a:solidFill>
          <a:miter lim="800000"/>
          <a:headEnd/>
          <a:tailEnd/>
        </a:ln>
      </xdr:spPr>
      <xdr:txBody>
        <a:bodyPr vertOverflow="clip" horzOverflow="overflow" wrap="square" lIns="27432" tIns="18288" rIns="0" bIns="0" anchor="t" upright="1"/>
        <a:lstStyle/>
        <a:p>
          <a:pPr algn="l" rtl="0">
            <a:lnSpc>
              <a:spcPts val="1400"/>
            </a:lnSpc>
            <a:defRPr sz="1000"/>
          </a:pPr>
          <a:r>
            <a:rPr lang="ja-JP" altLang="en-US" sz="1200" b="1" i="0" strike="noStrike">
              <a:solidFill>
                <a:srgbClr val="FF0000"/>
              </a:solidFill>
              <a:latin typeface="ＭＳ 明朝"/>
              <a:ea typeface="ＭＳ 明朝"/>
            </a:rPr>
            <a:t>月次計と年度計</a:t>
          </a:r>
        </a:p>
        <a:p>
          <a:pPr algn="l" rtl="0">
            <a:lnSpc>
              <a:spcPts val="1400"/>
            </a:lnSpc>
            <a:defRPr sz="1000"/>
          </a:pPr>
          <a:r>
            <a:rPr lang="ja-JP" altLang="en-US" sz="1200" b="1" i="0" strike="noStrike">
              <a:solidFill>
                <a:srgbClr val="FF0000"/>
              </a:solidFill>
              <a:latin typeface="ＭＳ 明朝"/>
              <a:ea typeface="ＭＳ 明朝"/>
            </a:rPr>
            <a:t>車両保有台数は３月の値をそのまま年度計に入力</a:t>
          </a:r>
          <a:endParaRPr lang="en-US" altLang="ja-JP" sz="1200" b="1" i="0" strike="noStrike">
            <a:solidFill>
              <a:srgbClr val="FF0000"/>
            </a:solidFill>
            <a:latin typeface="ＭＳ 明朝"/>
            <a:ea typeface="ＭＳ 明朝"/>
          </a:endParaRPr>
        </a:p>
        <a:p>
          <a:pPr algn="l" rtl="0">
            <a:lnSpc>
              <a:spcPts val="1400"/>
            </a:lnSpc>
            <a:defRPr sz="1000"/>
          </a:pPr>
          <a:r>
            <a:rPr lang="ja-JP" altLang="en-US" sz="1200" b="0" i="0" strike="noStrike">
              <a:solidFill>
                <a:srgbClr val="000000"/>
              </a:solidFill>
              <a:latin typeface="ＭＳ 明朝"/>
              <a:ea typeface="ＭＳ 明朝"/>
            </a:rPr>
            <a:t>新車登録台数だけ年度計を出す。</a:t>
          </a:r>
        </a:p>
        <a:p>
          <a:pPr algn="l" rtl="0">
            <a:lnSpc>
              <a:spcPts val="1400"/>
            </a:lnSpc>
            <a:defRPr sz="1000"/>
          </a:pPr>
          <a:r>
            <a:rPr lang="ja-JP" altLang="en-US" sz="1200" b="0" i="0" strike="noStrike">
              <a:solidFill>
                <a:srgbClr val="000000"/>
              </a:solidFill>
              <a:latin typeface="ＭＳ 明朝"/>
              <a:ea typeface="ＭＳ 明朝"/>
            </a:rPr>
            <a:t>　</a:t>
          </a:r>
          <a:r>
            <a:rPr lang="en-US" altLang="ja-JP" sz="1200" b="0" i="0" strike="noStrike">
              <a:solidFill>
                <a:srgbClr val="000000"/>
              </a:solidFill>
              <a:latin typeface="ＭＳ 明朝"/>
              <a:ea typeface="ＭＳ 明朝"/>
            </a:rPr>
            <a:t>※5</a:t>
          </a:r>
          <a:r>
            <a:rPr lang="ja-JP" altLang="en-US" sz="1200" b="0" i="0" strike="noStrike">
              <a:solidFill>
                <a:srgbClr val="000000"/>
              </a:solidFill>
              <a:latin typeface="ＭＳ 明朝"/>
              <a:ea typeface="ＭＳ 明朝"/>
            </a:rPr>
            <a:t>月号に掲載</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21</xdr:col>
      <xdr:colOff>499110</xdr:colOff>
      <xdr:row>43</xdr:row>
      <xdr:rowOff>110490</xdr:rowOff>
    </xdr:from>
    <xdr:to>
      <xdr:col>23</xdr:col>
      <xdr:colOff>422910</xdr:colOff>
      <xdr:row>46</xdr:row>
      <xdr:rowOff>19685</xdr:rowOff>
    </xdr:to>
    <xdr:sp macro="" textlink="">
      <xdr:nvSpPr>
        <xdr:cNvPr id="2" name="AutoShape 9">
          <a:extLst>
            <a:ext uri="{FF2B5EF4-FFF2-40B4-BE49-F238E27FC236}">
              <a16:creationId xmlns:a16="http://schemas.microsoft.com/office/drawing/2014/main" id="{1105C5DD-A56A-4CF4-B37F-80965775AFEC}"/>
            </a:ext>
          </a:extLst>
        </xdr:cNvPr>
        <xdr:cNvSpPr>
          <a:spLocks noChangeArrowheads="1"/>
        </xdr:cNvSpPr>
      </xdr:nvSpPr>
      <xdr:spPr>
        <a:xfrm>
          <a:off x="19809460" y="9051290"/>
          <a:ext cx="1666875" cy="617220"/>
        </a:xfrm>
        <a:prstGeom prst="wedgeRectCallout">
          <a:avLst>
            <a:gd name="adj1" fmla="val -58046"/>
            <a:gd name="adj2" fmla="val 63634"/>
          </a:avLst>
        </a:prstGeom>
        <a:solidFill>
          <a:srgbClr val="CCFFFF"/>
        </a:solidFill>
        <a:ln w="9525">
          <a:solidFill>
            <a:srgbClr val="000000"/>
          </a:solidFill>
          <a:miter lim="800000"/>
          <a:headEnd/>
          <a:tailEnd/>
        </a:ln>
      </xdr:spPr>
      <xdr:txBody>
        <a:bodyPr vertOverflow="clip" horzOverflow="overflow" wrap="square" lIns="27432" tIns="18288" rIns="0" bIns="0" anchor="t" upright="1"/>
        <a:lstStyle/>
        <a:p>
          <a:pPr algn="l" rtl="0">
            <a:lnSpc>
              <a:spcPts val="1400"/>
            </a:lnSpc>
            <a:defRPr sz="1000"/>
          </a:pPr>
          <a:r>
            <a:rPr lang="ja-JP" altLang="en-US" sz="1200" b="1" i="0" u="none" strike="noStrike" baseline="0">
              <a:solidFill>
                <a:srgbClr val="000000"/>
              </a:solidFill>
              <a:latin typeface="ＭＳ 明朝"/>
              <a:ea typeface="ＭＳ 明朝"/>
            </a:rPr>
            <a:t>年計</a:t>
          </a:r>
          <a:endParaRPr lang="ja-JP" altLang="en-US" sz="1200" b="0" i="0" u="none" strike="noStrike" baseline="0">
            <a:solidFill>
              <a:srgbClr val="000000"/>
            </a:solidFill>
            <a:latin typeface="ＭＳ 明朝"/>
            <a:ea typeface="ＭＳ 明朝"/>
          </a:endParaRPr>
        </a:p>
        <a:p>
          <a:pPr algn="l" rtl="0">
            <a:lnSpc>
              <a:spcPts val="1500"/>
            </a:lnSpc>
            <a:defRPr sz="1000"/>
          </a:pPr>
          <a:r>
            <a:rPr lang="ja-JP" altLang="en-US" sz="1200" b="0" i="0" u="none" strike="noStrike" baseline="0">
              <a:solidFill>
                <a:srgbClr val="000000"/>
              </a:solidFill>
              <a:latin typeface="ＭＳ 明朝"/>
              <a:ea typeface="ＭＳ 明朝"/>
            </a:rPr>
            <a:t>・航空データあり</a:t>
          </a:r>
        </a:p>
        <a:p>
          <a:pPr algn="l" rtl="0">
            <a:lnSpc>
              <a:spcPts val="1200"/>
            </a:lnSpc>
            <a:defRPr sz="1000"/>
          </a:pPr>
          <a:r>
            <a:rPr lang="ja-JP" altLang="en-US" sz="1200" b="0" i="0" u="none" strike="noStrike" baseline="0">
              <a:solidFill>
                <a:srgbClr val="000000"/>
              </a:solidFill>
              <a:latin typeface="ＭＳ 明朝"/>
              <a:ea typeface="ＭＳ 明朝"/>
            </a:rPr>
            <a:t>　</a:t>
          </a:r>
          <a:r>
            <a:rPr lang="en-US" altLang="ja-JP" sz="1200" b="0" i="0" u="none" strike="noStrike" baseline="0">
              <a:solidFill>
                <a:srgbClr val="000000"/>
              </a:solidFill>
              <a:latin typeface="ＭＳ 明朝"/>
              <a:ea typeface="ＭＳ 明朝"/>
            </a:rPr>
            <a:t>※</a:t>
          </a:r>
          <a:r>
            <a:rPr lang="ja-JP" altLang="en-US" sz="1200" b="0" i="0" u="none" strike="noStrike" baseline="0">
              <a:solidFill>
                <a:srgbClr val="000000"/>
              </a:solidFill>
              <a:latin typeface="ＭＳ 明朝"/>
              <a:ea typeface="ＭＳ 明朝"/>
            </a:rPr>
            <a:t>３月号に掲載</a:t>
          </a:r>
        </a:p>
      </xdr:txBody>
    </xdr:sp>
    <xdr:clientData/>
  </xdr:twoCellAnchor>
  <xdr:twoCellAnchor>
    <xdr:from>
      <xdr:col>29</xdr:col>
      <xdr:colOff>215265</xdr:colOff>
      <xdr:row>43</xdr:row>
      <xdr:rowOff>34290</xdr:rowOff>
    </xdr:from>
    <xdr:to>
      <xdr:col>31</xdr:col>
      <xdr:colOff>230505</xdr:colOff>
      <xdr:row>45</xdr:row>
      <xdr:rowOff>228600</xdr:rowOff>
    </xdr:to>
    <xdr:sp macro="" textlink="">
      <xdr:nvSpPr>
        <xdr:cNvPr id="3" name="AutoShape 9">
          <a:extLst>
            <a:ext uri="{FF2B5EF4-FFF2-40B4-BE49-F238E27FC236}">
              <a16:creationId xmlns:a16="http://schemas.microsoft.com/office/drawing/2014/main" id="{FC800D89-4427-4D8A-874F-99B0ACDF0C63}"/>
            </a:ext>
          </a:extLst>
        </xdr:cNvPr>
        <xdr:cNvSpPr>
          <a:spLocks noChangeArrowheads="1"/>
        </xdr:cNvSpPr>
      </xdr:nvSpPr>
      <xdr:spPr>
        <a:xfrm>
          <a:off x="26374090" y="8975090"/>
          <a:ext cx="1631315" cy="616585"/>
        </a:xfrm>
        <a:prstGeom prst="wedgeRectCallout">
          <a:avLst>
            <a:gd name="adj1" fmla="val -73565"/>
            <a:gd name="adj2" fmla="val 78787"/>
          </a:avLst>
        </a:prstGeom>
        <a:solidFill>
          <a:srgbClr val="CCFFFF"/>
        </a:solidFill>
        <a:ln w="9525">
          <a:solidFill>
            <a:srgbClr val="000000"/>
          </a:solidFill>
          <a:miter lim="800000"/>
          <a:headEnd/>
          <a:tailEnd/>
        </a:ln>
      </xdr:spPr>
      <xdr:txBody>
        <a:bodyPr vertOverflow="clip" horzOverflow="overflow" wrap="square" lIns="27432" tIns="18288" rIns="0" bIns="0" anchor="t" upright="1"/>
        <a:lstStyle/>
        <a:p>
          <a:pPr algn="l" rtl="0">
            <a:lnSpc>
              <a:spcPts val="1400"/>
            </a:lnSpc>
            <a:defRPr sz="1000"/>
          </a:pPr>
          <a:r>
            <a:rPr lang="ja-JP" altLang="en-US" sz="1200" b="1" i="0" u="none" strike="noStrike" baseline="0">
              <a:solidFill>
                <a:srgbClr val="000000"/>
              </a:solidFill>
              <a:latin typeface="ＭＳ 明朝"/>
              <a:ea typeface="ＭＳ 明朝"/>
            </a:rPr>
            <a:t>年計</a:t>
          </a:r>
          <a:endParaRPr lang="ja-JP" altLang="en-US" sz="1200" b="0" i="0" u="none" strike="noStrike" baseline="0">
            <a:solidFill>
              <a:srgbClr val="000000"/>
            </a:solidFill>
            <a:latin typeface="ＭＳ 明朝"/>
            <a:ea typeface="ＭＳ 明朝"/>
          </a:endParaRPr>
        </a:p>
        <a:p>
          <a:pPr algn="l" rtl="0">
            <a:lnSpc>
              <a:spcPts val="1500"/>
            </a:lnSpc>
            <a:defRPr sz="1000"/>
          </a:pPr>
          <a:r>
            <a:rPr lang="ja-JP" altLang="en-US" sz="1200" b="0" i="0" u="none" strike="noStrike" baseline="0">
              <a:solidFill>
                <a:srgbClr val="000000"/>
              </a:solidFill>
              <a:latin typeface="ＭＳ 明朝"/>
              <a:ea typeface="ＭＳ 明朝"/>
            </a:rPr>
            <a:t>・輸出入データあり</a:t>
          </a:r>
        </a:p>
        <a:p>
          <a:pPr algn="l" rtl="0">
            <a:lnSpc>
              <a:spcPts val="1300"/>
            </a:lnSpc>
            <a:defRPr sz="1000"/>
          </a:pPr>
          <a:r>
            <a:rPr lang="ja-JP" altLang="en-US" sz="1200" b="0" i="0" u="none" strike="noStrike" baseline="0">
              <a:solidFill>
                <a:srgbClr val="000000"/>
              </a:solidFill>
              <a:latin typeface="ＭＳ 明朝"/>
              <a:ea typeface="ＭＳ 明朝"/>
            </a:rPr>
            <a:t>　</a:t>
          </a:r>
          <a:r>
            <a:rPr lang="en-US" altLang="ja-JP" sz="1200" b="0" i="0" u="none" strike="noStrike" baseline="0">
              <a:solidFill>
                <a:srgbClr val="000000"/>
              </a:solidFill>
              <a:latin typeface="ＭＳ 明朝"/>
              <a:ea typeface="ＭＳ 明朝"/>
            </a:rPr>
            <a:t>※</a:t>
          </a:r>
          <a:r>
            <a:rPr lang="ja-JP" altLang="en-US" sz="1200" b="0" i="0" u="none" strike="noStrike" baseline="0">
              <a:solidFill>
                <a:srgbClr val="000000"/>
              </a:solidFill>
              <a:latin typeface="ＭＳ 明朝"/>
              <a:ea typeface="ＭＳ 明朝"/>
            </a:rPr>
            <a:t>３月号に掲載</a:t>
          </a:r>
        </a:p>
      </xdr:txBody>
    </xdr:sp>
    <xdr:clientData/>
  </xdr:twoCellAnchor>
  <mc:AlternateContent xmlns:mc="http://schemas.openxmlformats.org/markup-compatibility/2006">
    <mc:Choice xmlns:a14="http://schemas.microsoft.com/office/drawing/2010/main" Requires="a14">
      <xdr:twoCellAnchor editAs="oneCell">
        <xdr:from>
          <xdr:col>0</xdr:col>
          <xdr:colOff>53662</xdr:colOff>
          <xdr:row>34</xdr:row>
          <xdr:rowOff>8013</xdr:rowOff>
        </xdr:from>
        <xdr:to>
          <xdr:col>8</xdr:col>
          <xdr:colOff>945837</xdr:colOff>
          <xdr:row>67</xdr:row>
          <xdr:rowOff>11188</xdr:rowOff>
        </xdr:to>
        <xdr:pic>
          <xdr:nvPicPr>
            <xdr:cNvPr id="4" name="Picture 3">
              <a:extLst>
                <a:ext uri="{FF2B5EF4-FFF2-40B4-BE49-F238E27FC236}">
                  <a16:creationId xmlns:a16="http://schemas.microsoft.com/office/drawing/2014/main" id="{4B229EF3-D8F8-4264-B5BE-2DD722787569}"/>
                </a:ext>
              </a:extLst>
            </xdr:cNvPr>
            <xdr:cNvPicPr>
              <a:picLocks noChangeAspect="1" noChangeArrowheads="1"/>
              <a:extLst>
                <a:ext uri="{84589F7E-364E-4C9E-8A38-B11213B215E9}">
                  <a14:cameraTool cellRange="$K$46:$T$78" spid="_x0000_s676515"/>
                </a:ext>
              </a:extLst>
            </xdr:cNvPicPr>
          </xdr:nvPicPr>
          <xdr:blipFill>
            <a:blip xmlns:r="http://schemas.openxmlformats.org/officeDocument/2006/relationships" r:embed="rId1"/>
            <a:stretch>
              <a:fillRect/>
            </a:stretch>
          </xdr:blipFill>
          <xdr:spPr>
            <a:xfrm>
              <a:off x="50487" y="7069213"/>
              <a:ext cx="8807450" cy="6978650"/>
            </a:xfrm>
            <a:prstGeom prst="rect">
              <a:avLst/>
            </a:prstGeom>
            <a:solidFill>
              <a:srgbClr val="FFFFFF" mc:Ignorable="a14" a14:legacySpreadsheetColorIndex="9"/>
            </a:solidFill>
            <a:ln>
              <a:noFill/>
            </a:ln>
          </xdr:spPr>
        </xdr:pic>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48873</xdr:colOff>
          <xdr:row>35</xdr:row>
          <xdr:rowOff>106137</xdr:rowOff>
        </xdr:from>
        <xdr:to>
          <xdr:col>7</xdr:col>
          <xdr:colOff>1117261</xdr:colOff>
          <xdr:row>66</xdr:row>
          <xdr:rowOff>212611</xdr:rowOff>
        </xdr:to>
        <xdr:pic>
          <xdr:nvPicPr>
            <xdr:cNvPr id="3" name="Picture 26">
              <a:extLst>
                <a:ext uri="{FF2B5EF4-FFF2-40B4-BE49-F238E27FC236}">
                  <a16:creationId xmlns:a16="http://schemas.microsoft.com/office/drawing/2014/main" id="{00000000-0008-0000-1500-000003000000}"/>
                </a:ext>
              </a:extLst>
            </xdr:cNvPr>
            <xdr:cNvPicPr>
              <a:picLocks noChangeAspect="1" noChangeArrowheads="1"/>
              <a:extLst>
                <a:ext uri="{84589F7E-364E-4C9E-8A38-B11213B215E9}">
                  <a14:cameraTool cellRange="$J$51:$S$84" spid="_x0000_s623284"/>
                </a:ext>
              </a:extLst>
            </xdr:cNvPicPr>
          </xdr:nvPicPr>
          <xdr:blipFill>
            <a:blip xmlns:r="http://schemas.openxmlformats.org/officeDocument/2006/relationships" r:embed="rId1"/>
            <a:stretch>
              <a:fillRect/>
            </a:stretch>
          </xdr:blipFill>
          <xdr:spPr>
            <a:xfrm>
              <a:off x="48873" y="6799150"/>
              <a:ext cx="9479303" cy="7998617"/>
            </a:xfrm>
            <a:prstGeom prst="rect">
              <a:avLst/>
            </a:prstGeom>
            <a:solidFill>
              <a:srgbClr val="FFFFFF" mc:Ignorable="a14" a14:legacySpreadsheetColorIndex="9"/>
            </a:solidFill>
            <a:ln>
              <a:noFill/>
            </a:ln>
          </xdr:spPr>
        </xdr:pic>
        <xdr:clientData/>
      </xdr:twoCellAnchor>
    </mc:Choice>
    <mc:Fallback/>
  </mc:AlternateContent>
</xdr:wsDr>
</file>

<file path=xl/drawings/drawing14.xml><?xml version="1.0" encoding="utf-8"?>
<xdr:wsDr xmlns:xdr="http://schemas.openxmlformats.org/drawingml/2006/spreadsheetDrawing" xmlns:a="http://schemas.openxmlformats.org/drawingml/2006/main">
  <xdr:oneCellAnchor>
    <xdr:from>
      <xdr:col>6</xdr:col>
      <xdr:colOff>100220</xdr:colOff>
      <xdr:row>52</xdr:row>
      <xdr:rowOff>0</xdr:rowOff>
    </xdr:from>
    <xdr:ext cx="385555" cy="92398"/>
    <xdr:sp macro="" textlink="">
      <xdr:nvSpPr>
        <xdr:cNvPr id="3" name="テキスト ボックス 2">
          <a:extLst>
            <a:ext uri="{FF2B5EF4-FFF2-40B4-BE49-F238E27FC236}">
              <a16:creationId xmlns:a16="http://schemas.microsoft.com/office/drawing/2014/main" id="{00000000-0008-0000-1700-000003000000}"/>
            </a:ext>
          </a:extLst>
        </xdr:cNvPr>
        <xdr:cNvSpPr txBox="1"/>
      </xdr:nvSpPr>
      <xdr:spPr>
        <a:xfrm>
          <a:off x="4291220" y="1093470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oneCellAnchor>
    <xdr:from>
      <xdr:col>6</xdr:col>
      <xdr:colOff>100220</xdr:colOff>
      <xdr:row>55</xdr:row>
      <xdr:rowOff>0</xdr:rowOff>
    </xdr:from>
    <xdr:ext cx="385555" cy="92398"/>
    <xdr:sp macro="" textlink="">
      <xdr:nvSpPr>
        <xdr:cNvPr id="4" name="テキスト ボックス 3">
          <a:extLst>
            <a:ext uri="{FF2B5EF4-FFF2-40B4-BE49-F238E27FC236}">
              <a16:creationId xmlns:a16="http://schemas.microsoft.com/office/drawing/2014/main" id="{00000000-0008-0000-1700-000004000000}"/>
            </a:ext>
          </a:extLst>
        </xdr:cNvPr>
        <xdr:cNvSpPr txBox="1"/>
      </xdr:nvSpPr>
      <xdr:spPr>
        <a:xfrm>
          <a:off x="4291220" y="1093470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72160</xdr:colOff>
          <xdr:row>35</xdr:row>
          <xdr:rowOff>190500</xdr:rowOff>
        </xdr:from>
        <xdr:to>
          <xdr:col>9</xdr:col>
          <xdr:colOff>810683</xdr:colOff>
          <xdr:row>69</xdr:row>
          <xdr:rowOff>190500</xdr:rowOff>
        </xdr:to>
        <xdr:pic>
          <xdr:nvPicPr>
            <xdr:cNvPr id="6" name="Picture 55">
              <a:extLst>
                <a:ext uri="{FF2B5EF4-FFF2-40B4-BE49-F238E27FC236}">
                  <a16:creationId xmlns:a16="http://schemas.microsoft.com/office/drawing/2014/main" id="{00000000-0008-0000-1C00-000006000000}"/>
                </a:ext>
              </a:extLst>
            </xdr:cNvPr>
            <xdr:cNvPicPr>
              <a:picLocks noChangeAspect="1" noChangeArrowheads="1"/>
              <a:extLst>
                <a:ext uri="{84589F7E-364E-4C9E-8A38-B11213B215E9}">
                  <a14:cameraTool cellRange="$M$61:$X$97" spid="_x0000_s655019"/>
                </a:ext>
              </a:extLst>
            </xdr:cNvPicPr>
          </xdr:nvPicPr>
          <xdr:blipFill>
            <a:blip xmlns:r="http://schemas.openxmlformats.org/officeDocument/2006/relationships" r:embed="rId1"/>
            <a:stretch>
              <a:fillRect/>
            </a:stretch>
          </xdr:blipFill>
          <xdr:spPr>
            <a:xfrm>
              <a:off x="72160" y="7757583"/>
              <a:ext cx="8733173" cy="7482417"/>
            </a:xfrm>
            <a:prstGeom prst="rect">
              <a:avLst/>
            </a:prstGeom>
            <a:solidFill>
              <a:srgbClr val="FFFFFF" mc:Ignorable="a14" a14:legacySpreadsheetColorIndex="9"/>
            </a:solidFill>
            <a:ln>
              <a:noFill/>
            </a:ln>
          </xdr:spPr>
        </xdr:pic>
        <xdr:clientData/>
      </xdr:twoCellAnchor>
    </mc:Choice>
    <mc:Fallback/>
  </mc:AlternateContent>
</xdr:wsDr>
</file>

<file path=xl/drawings/drawing16.xml><?xml version="1.0" encoding="utf-8"?>
<xdr:wsDr xmlns:xdr="http://schemas.openxmlformats.org/drawingml/2006/spreadsheetDrawing" xmlns:a="http://schemas.openxmlformats.org/drawingml/2006/main">
  <xdr:twoCellAnchor>
    <xdr:from>
      <xdr:col>19</xdr:col>
      <xdr:colOff>676910</xdr:colOff>
      <xdr:row>46</xdr:row>
      <xdr:rowOff>206375</xdr:rowOff>
    </xdr:from>
    <xdr:to>
      <xdr:col>22</xdr:col>
      <xdr:colOff>173355</xdr:colOff>
      <xdr:row>50</xdr:row>
      <xdr:rowOff>1270</xdr:rowOff>
    </xdr:to>
    <xdr:sp macro="" textlink="">
      <xdr:nvSpPr>
        <xdr:cNvPr id="2" name="AutoShape 13">
          <a:extLst>
            <a:ext uri="{FF2B5EF4-FFF2-40B4-BE49-F238E27FC236}">
              <a16:creationId xmlns:a16="http://schemas.microsoft.com/office/drawing/2014/main" id="{00000000-0008-0000-1D00-000002000000}"/>
            </a:ext>
          </a:extLst>
        </xdr:cNvPr>
        <xdr:cNvSpPr>
          <a:spLocks noChangeArrowheads="1"/>
        </xdr:cNvSpPr>
      </xdr:nvSpPr>
      <xdr:spPr>
        <a:xfrm>
          <a:off x="19584035" y="8797925"/>
          <a:ext cx="1925320" cy="652145"/>
        </a:xfrm>
        <a:prstGeom prst="wedgeRectCallout">
          <a:avLst>
            <a:gd name="adj1" fmla="val -38120"/>
            <a:gd name="adj2" fmla="val 106060"/>
          </a:avLst>
        </a:prstGeom>
        <a:solidFill>
          <a:srgbClr val="CCFFCC"/>
        </a:solidFill>
        <a:ln w="9525">
          <a:solidFill>
            <a:srgbClr val="000000"/>
          </a:solidFill>
          <a:miter lim="800000"/>
          <a:headEnd/>
          <a:tailEnd/>
        </a:ln>
      </xdr:spPr>
      <xdr:txBody>
        <a:bodyPr vertOverflow="clip" horzOverflow="overflow" wrap="square" lIns="27432" tIns="18288" rIns="0" bIns="0" anchor="t" upright="1"/>
        <a:lstStyle/>
        <a:p>
          <a:pPr algn="l" rtl="0">
            <a:lnSpc>
              <a:spcPts val="1400"/>
            </a:lnSpc>
            <a:defRPr sz="1000"/>
          </a:pPr>
          <a:r>
            <a:rPr lang="ja-JP" altLang="en-US" sz="1200" b="1" i="0" strike="noStrike">
              <a:solidFill>
                <a:srgbClr val="000000"/>
              </a:solidFill>
              <a:latin typeface="ＭＳ 明朝"/>
              <a:ea typeface="ＭＳ 明朝"/>
            </a:rPr>
            <a:t>年計</a:t>
          </a:r>
          <a:endParaRPr lang="ja-JP" altLang="en-US" sz="1200" b="0" i="0" strike="noStrike">
            <a:solidFill>
              <a:srgbClr val="000000"/>
            </a:solidFill>
            <a:latin typeface="ＭＳ 明朝"/>
            <a:ea typeface="ＭＳ 明朝"/>
          </a:endParaRPr>
        </a:p>
        <a:p>
          <a:pPr algn="l" rtl="0">
            <a:lnSpc>
              <a:spcPts val="1500"/>
            </a:lnSpc>
            <a:defRPr sz="1000"/>
          </a:pPr>
          <a:r>
            <a:rPr lang="ja-JP" altLang="en-US" sz="1200" b="0" i="0" strike="noStrike">
              <a:solidFill>
                <a:srgbClr val="000000"/>
              </a:solidFill>
              <a:latin typeface="ＭＳ 明朝"/>
              <a:ea typeface="ＭＳ 明朝"/>
            </a:rPr>
            <a:t>　・データで年計あり。</a:t>
          </a:r>
        </a:p>
        <a:p>
          <a:pPr algn="l" rtl="0">
            <a:lnSpc>
              <a:spcPts val="1400"/>
            </a:lnSpc>
            <a:defRPr sz="1000"/>
          </a:pPr>
          <a:r>
            <a:rPr lang="ja-JP" altLang="en-US" sz="1200" b="0" i="0" strike="noStrike">
              <a:solidFill>
                <a:srgbClr val="000000"/>
              </a:solidFill>
              <a:latin typeface="ＭＳ 明朝"/>
              <a:ea typeface="ＭＳ 明朝"/>
            </a:rPr>
            <a:t>　　</a:t>
          </a:r>
          <a:r>
            <a:rPr lang="en-US" altLang="ja-JP" sz="1200" b="0" i="0" strike="noStrike">
              <a:solidFill>
                <a:srgbClr val="000000"/>
              </a:solidFill>
              <a:latin typeface="ＭＳ 明朝"/>
              <a:ea typeface="ＭＳ 明朝"/>
            </a:rPr>
            <a:t>※</a:t>
          </a:r>
          <a:r>
            <a:rPr lang="ja-JP" altLang="en-US" sz="1200" b="0" i="0" strike="noStrike">
              <a:solidFill>
                <a:srgbClr val="000000"/>
              </a:solidFill>
              <a:latin typeface="ＭＳ 明朝"/>
              <a:ea typeface="ＭＳ 明朝"/>
            </a:rPr>
            <a:t>２月号掲載</a:t>
          </a:r>
        </a:p>
      </xdr:txBody>
    </xdr:sp>
    <xdr:clientData/>
  </xdr:twoCellAnchor>
  <xdr:twoCellAnchor>
    <xdr:from>
      <xdr:col>12</xdr:col>
      <xdr:colOff>390525</xdr:colOff>
      <xdr:row>83</xdr:row>
      <xdr:rowOff>76200</xdr:rowOff>
    </xdr:from>
    <xdr:to>
      <xdr:col>16</xdr:col>
      <xdr:colOff>653415</xdr:colOff>
      <xdr:row>87</xdr:row>
      <xdr:rowOff>114300</xdr:rowOff>
    </xdr:to>
    <xdr:sp macro="" textlink="">
      <xdr:nvSpPr>
        <xdr:cNvPr id="3" name="AutoShape 53">
          <a:extLst>
            <a:ext uri="{FF2B5EF4-FFF2-40B4-BE49-F238E27FC236}">
              <a16:creationId xmlns:a16="http://schemas.microsoft.com/office/drawing/2014/main" id="{00000000-0008-0000-1D00-000003000000}"/>
            </a:ext>
          </a:extLst>
        </xdr:cNvPr>
        <xdr:cNvSpPr>
          <a:spLocks noChangeArrowheads="1"/>
        </xdr:cNvSpPr>
      </xdr:nvSpPr>
      <xdr:spPr>
        <a:xfrm>
          <a:off x="12563475" y="16163925"/>
          <a:ext cx="4110990" cy="838200"/>
        </a:xfrm>
        <a:prstGeom prst="wedgeRectCallout">
          <a:avLst>
            <a:gd name="adj1" fmla="val -23998"/>
            <a:gd name="adj2" fmla="val -80489"/>
          </a:avLst>
        </a:prstGeom>
        <a:solidFill>
          <a:srgbClr val="FFFF00"/>
        </a:solidFill>
        <a:ln w="9525">
          <a:solidFill>
            <a:srgbClr val="000000"/>
          </a:solidFill>
          <a:miter lim="800000"/>
          <a:headEnd/>
          <a:tailEnd/>
        </a:ln>
      </xdr:spPr>
      <xdr:txBody>
        <a:bodyPr vertOverflow="clip" horzOverflow="overflow" wrap="square" lIns="36576" tIns="22860" rIns="0" bIns="0" anchor="t" upright="1"/>
        <a:lstStyle/>
        <a:p>
          <a:pPr algn="l" rtl="0">
            <a:lnSpc>
              <a:spcPts val="2000"/>
            </a:lnSpc>
            <a:defRPr sz="1000"/>
          </a:pPr>
          <a:r>
            <a:rPr lang="en-US" altLang="ja-JP" sz="1800" b="0" i="0" u="none" strike="noStrike" baseline="0">
              <a:solidFill>
                <a:srgbClr val="000000"/>
              </a:solidFill>
              <a:latin typeface="ＭＳ 明朝"/>
              <a:ea typeface="ＭＳ 明朝"/>
            </a:rPr>
            <a:t>※</a:t>
          </a:r>
          <a:r>
            <a:rPr lang="ja-JP" altLang="en-US" sz="1800" b="0" i="0" u="none" strike="noStrike" baseline="0">
              <a:solidFill>
                <a:srgbClr val="000000"/>
              </a:solidFill>
              <a:latin typeface="ＭＳ 明朝"/>
              <a:ea typeface="ＭＳ 明朝"/>
            </a:rPr>
            <a:t>注意書きの暫定値年月日を書き替えるのを忘れずに！！</a:t>
          </a:r>
        </a:p>
      </xdr:txBody>
    </xdr:sp>
    <xdr:clientData/>
  </xdr:twoCellAnchor>
  <mc:AlternateContent xmlns:mc="http://schemas.openxmlformats.org/markup-compatibility/2006">
    <mc:Choice xmlns:a14="http://schemas.microsoft.com/office/drawing/2010/main" Requires="a14">
      <xdr:twoCellAnchor editAs="oneCell">
        <xdr:from>
          <xdr:col>0</xdr:col>
          <xdr:colOff>84083</xdr:colOff>
          <xdr:row>37</xdr:row>
          <xdr:rowOff>142980</xdr:rowOff>
        </xdr:from>
        <xdr:to>
          <xdr:col>8</xdr:col>
          <xdr:colOff>144408</xdr:colOff>
          <xdr:row>70</xdr:row>
          <xdr:rowOff>122343</xdr:rowOff>
        </xdr:to>
        <xdr:pic>
          <xdr:nvPicPr>
            <xdr:cNvPr id="5" name="Picture 5">
              <a:extLst>
                <a:ext uri="{FF2B5EF4-FFF2-40B4-BE49-F238E27FC236}">
                  <a16:creationId xmlns:a16="http://schemas.microsoft.com/office/drawing/2014/main" id="{00000000-0008-0000-1D00-000005000000}"/>
                </a:ext>
              </a:extLst>
            </xdr:cNvPr>
            <xdr:cNvPicPr>
              <a:picLocks noChangeAspect="1" noChangeArrowheads="1"/>
              <a:extLst>
                <a:ext uri="{84589F7E-364E-4C9E-8A38-B11213B215E9}">
                  <a14:cameraTool cellRange="$K$51:$S$82" spid="_x0000_s624308"/>
                </a:ext>
              </a:extLst>
            </xdr:cNvPicPr>
          </xdr:nvPicPr>
          <xdr:blipFill>
            <a:blip xmlns:r="http://schemas.openxmlformats.org/officeDocument/2006/relationships" r:embed="rId1"/>
            <a:stretch>
              <a:fillRect/>
            </a:stretch>
          </xdr:blipFill>
          <xdr:spPr>
            <a:xfrm>
              <a:off x="84083" y="7239105"/>
              <a:ext cx="8572500" cy="6389688"/>
            </a:xfrm>
            <a:prstGeom prst="rect">
              <a:avLst/>
            </a:prstGeom>
            <a:solidFill>
              <a:srgbClr val="FFFFFF" mc:Ignorable="a14" a14:legacySpreadsheetColorIndex="9"/>
            </a:solidFill>
            <a:ln>
              <a:noFill/>
            </a:ln>
          </xdr:spPr>
        </xdr:pic>
        <xdr:clientData/>
      </xdr:twoCellAnchor>
    </mc:Choice>
    <mc:Fallback/>
  </mc:AlternateContent>
</xdr:wsDr>
</file>

<file path=xl/drawings/drawing17.xml><?xml version="1.0" encoding="utf-8"?>
<xdr:wsDr xmlns:xdr="http://schemas.openxmlformats.org/drawingml/2006/spreadsheetDrawing" xmlns:a="http://schemas.openxmlformats.org/drawingml/2006/main">
  <xdr:twoCellAnchor>
    <xdr:from>
      <xdr:col>9</xdr:col>
      <xdr:colOff>410210</xdr:colOff>
      <xdr:row>0</xdr:row>
      <xdr:rowOff>12065</xdr:rowOff>
    </xdr:from>
    <xdr:to>
      <xdr:col>14</xdr:col>
      <xdr:colOff>78740</xdr:colOff>
      <xdr:row>6</xdr:row>
      <xdr:rowOff>0</xdr:rowOff>
    </xdr:to>
    <xdr:sp macro="" textlink="">
      <xdr:nvSpPr>
        <xdr:cNvPr id="2" name="AutoShape 17">
          <a:extLst>
            <a:ext uri="{FF2B5EF4-FFF2-40B4-BE49-F238E27FC236}">
              <a16:creationId xmlns:a16="http://schemas.microsoft.com/office/drawing/2014/main" id="{00000000-0008-0000-1F00-000002000000}"/>
            </a:ext>
          </a:extLst>
        </xdr:cNvPr>
        <xdr:cNvSpPr>
          <a:spLocks noChangeArrowheads="1"/>
        </xdr:cNvSpPr>
      </xdr:nvSpPr>
      <xdr:spPr>
        <a:xfrm>
          <a:off x="7725410" y="12065"/>
          <a:ext cx="5574030" cy="1121410"/>
        </a:xfrm>
        <a:prstGeom prst="wedgeRectCallout">
          <a:avLst>
            <a:gd name="adj1" fmla="val -47037"/>
            <a:gd name="adj2" fmla="val 91958"/>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名称修正（誤り）</a:t>
          </a:r>
        </a:p>
        <a:p>
          <a:pPr algn="l" rtl="0">
            <a:lnSpc>
              <a:spcPts val="1400"/>
            </a:lnSpc>
            <a:defRPr sz="1000"/>
          </a:pPr>
          <a:r>
            <a:rPr lang="en-US" altLang="ja-JP" sz="1200" b="0" i="0" u="none" strike="noStrike" baseline="0">
              <a:solidFill>
                <a:srgbClr val="000000"/>
              </a:solidFill>
              <a:latin typeface="ＭＳ 明朝"/>
              <a:ea typeface="ＭＳ 明朝"/>
            </a:rPr>
            <a:t>H21.8.25</a:t>
          </a:r>
          <a:r>
            <a:rPr lang="ja-JP" altLang="en-US" sz="1200" b="0" i="0" u="none" strike="noStrike" baseline="0">
              <a:solidFill>
                <a:srgbClr val="000000"/>
              </a:solidFill>
              <a:latin typeface="ＭＳ 明朝"/>
              <a:ea typeface="ＭＳ 明朝"/>
            </a:rPr>
            <a:t>フラワーパーク鹿児島→かごしま</a:t>
          </a:r>
        </a:p>
        <a:p>
          <a:pPr algn="l" rtl="0">
            <a:lnSpc>
              <a:spcPts val="1400"/>
            </a:lnSpc>
            <a:defRPr sz="1000"/>
          </a:pPr>
          <a:r>
            <a:rPr lang="en-US" altLang="ja-JP" sz="1200" b="0" i="0" u="none" strike="noStrike" baseline="0">
              <a:solidFill>
                <a:srgbClr val="000000"/>
              </a:solidFill>
              <a:latin typeface="ＭＳ 明朝"/>
              <a:ea typeface="ＭＳ 明朝"/>
            </a:rPr>
            <a:t>H21.12.24</a:t>
          </a:r>
          <a:r>
            <a:rPr lang="ja-JP" altLang="en-US" sz="1200" b="0" i="0" u="none" strike="noStrike" baseline="0">
              <a:solidFill>
                <a:srgbClr val="000000"/>
              </a:solidFill>
              <a:latin typeface="ＭＳ 明朝"/>
              <a:ea typeface="ＭＳ 明朝"/>
            </a:rPr>
            <a:t>知覧特攻平和記念館→平和会館</a:t>
          </a:r>
        </a:p>
        <a:p>
          <a:pPr algn="l" rtl="0">
            <a:lnSpc>
              <a:spcPts val="1400"/>
            </a:lnSpc>
            <a:defRPr sz="1000"/>
          </a:pPr>
          <a:r>
            <a:rPr lang="en-US" altLang="ja-JP" sz="1200" b="0" i="0" u="none" strike="noStrike" baseline="0">
              <a:solidFill>
                <a:srgbClr val="000000"/>
              </a:solidFill>
              <a:latin typeface="ＭＳ 明朝"/>
              <a:ea typeface="ＭＳ 明朝"/>
            </a:rPr>
            <a:t>H24.2</a:t>
          </a:r>
          <a:r>
            <a:rPr lang="ja-JP" altLang="en-US" sz="1200" b="0" i="0" u="none" strike="noStrike" baseline="0">
              <a:solidFill>
                <a:srgbClr val="000000"/>
              </a:solidFill>
              <a:latin typeface="ＭＳ 明朝"/>
              <a:ea typeface="ＭＳ 明朝"/>
            </a:rPr>
            <a:t>修正依頼有り　鹿児島水族館→かごしま水族館</a:t>
          </a:r>
        </a:p>
      </xdr:txBody>
    </xdr:sp>
    <xdr:clientData/>
  </xdr:twoCellAnchor>
  <mc:AlternateContent xmlns:mc="http://schemas.openxmlformats.org/markup-compatibility/2006">
    <mc:Choice xmlns:a14="http://schemas.microsoft.com/office/drawing/2010/main" Requires="a14">
      <xdr:twoCellAnchor editAs="oneCell">
        <xdr:from>
          <xdr:col>0</xdr:col>
          <xdr:colOff>200025</xdr:colOff>
          <xdr:row>34</xdr:row>
          <xdr:rowOff>35310</xdr:rowOff>
        </xdr:from>
        <xdr:to>
          <xdr:col>6</xdr:col>
          <xdr:colOff>411162</xdr:colOff>
          <xdr:row>64</xdr:row>
          <xdr:rowOff>48091</xdr:rowOff>
        </xdr:to>
        <xdr:pic>
          <xdr:nvPicPr>
            <xdr:cNvPr id="3" name="図 8">
              <a:extLst>
                <a:ext uri="{FF2B5EF4-FFF2-40B4-BE49-F238E27FC236}">
                  <a16:creationId xmlns:a16="http://schemas.microsoft.com/office/drawing/2014/main" id="{00000000-0008-0000-1F00-000003000000}"/>
                </a:ext>
              </a:extLst>
            </xdr:cNvPr>
            <xdr:cNvPicPr>
              <a:picLocks noChangeAspect="1" noChangeArrowheads="1"/>
              <a:extLst>
                <a:ext uri="{84589F7E-364E-4C9E-8A38-B11213B215E9}">
                  <a14:cameraTool cellRange="$J$50:$N$79" spid="_x0000_s625332"/>
                </a:ext>
              </a:extLst>
            </xdr:cNvPicPr>
          </xdr:nvPicPr>
          <xdr:blipFill>
            <a:blip xmlns:r="http://schemas.openxmlformats.org/officeDocument/2006/relationships" r:embed="rId1"/>
            <a:stretch>
              <a:fillRect/>
            </a:stretch>
          </xdr:blipFill>
          <xdr:spPr>
            <a:xfrm>
              <a:off x="200025" y="6305935"/>
              <a:ext cx="5911850" cy="5610306"/>
            </a:xfrm>
            <a:prstGeom prst="rect">
              <a:avLst/>
            </a:prstGeom>
            <a:noFill/>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7</xdr:col>
      <xdr:colOff>4970</xdr:colOff>
      <xdr:row>20</xdr:row>
      <xdr:rowOff>123825</xdr:rowOff>
    </xdr:from>
    <xdr:ext cx="385555" cy="92398"/>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5348495" y="3971925"/>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oneCellAnchor>
    <xdr:from>
      <xdr:col>7</xdr:col>
      <xdr:colOff>4970</xdr:colOff>
      <xdr:row>19</xdr:row>
      <xdr:rowOff>123825</xdr:rowOff>
    </xdr:from>
    <xdr:ext cx="385555" cy="92398"/>
    <xdr:sp macro="" textlink="">
      <xdr:nvSpPr>
        <xdr:cNvPr id="3" name="テキスト ボックス 2">
          <a:extLst>
            <a:ext uri="{FF2B5EF4-FFF2-40B4-BE49-F238E27FC236}">
              <a16:creationId xmlns:a16="http://schemas.microsoft.com/office/drawing/2014/main" id="{96E52B66-8005-4021-ACA5-EED700410BC6}"/>
            </a:ext>
          </a:extLst>
        </xdr:cNvPr>
        <xdr:cNvSpPr txBox="1"/>
      </xdr:nvSpPr>
      <xdr:spPr>
        <a:xfrm>
          <a:off x="5351670" y="396875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13</xdr:col>
      <xdr:colOff>455295</xdr:colOff>
      <xdr:row>3</xdr:row>
      <xdr:rowOff>151765</xdr:rowOff>
    </xdr:from>
    <xdr:to>
      <xdr:col>19</xdr:col>
      <xdr:colOff>638175</xdr:colOff>
      <xdr:row>45</xdr:row>
      <xdr:rowOff>0</xdr:rowOff>
    </xdr:to>
    <xdr:sp macro="" textlink="">
      <xdr:nvSpPr>
        <xdr:cNvPr id="2" name="AutoShape 22">
          <a:extLst>
            <a:ext uri="{FF2B5EF4-FFF2-40B4-BE49-F238E27FC236}">
              <a16:creationId xmlns:a16="http://schemas.microsoft.com/office/drawing/2014/main" id="{0D90F44A-47FE-4251-9627-14043605AAE1}"/>
            </a:ext>
          </a:extLst>
        </xdr:cNvPr>
        <xdr:cNvSpPr>
          <a:spLocks noChangeArrowheads="1"/>
        </xdr:cNvSpPr>
      </xdr:nvSpPr>
      <xdr:spPr>
        <a:xfrm>
          <a:off x="9665970" y="856615"/>
          <a:ext cx="4427855" cy="8620760"/>
        </a:xfrm>
        <a:prstGeom prst="downArrow">
          <a:avLst>
            <a:gd name="adj1" fmla="val 50000"/>
            <a:gd name="adj2" fmla="val 35837"/>
          </a:avLst>
        </a:prstGeom>
        <a:solidFill>
          <a:srgbClr val="FFCC00"/>
        </a:solidFill>
        <a:ln w="9525">
          <a:solidFill>
            <a:srgbClr val="000000"/>
          </a:solidFill>
          <a:miter lim="800000"/>
          <a:headEnd/>
          <a:tailEnd/>
        </a:ln>
      </xdr:spPr>
      <xdr:txBody>
        <a:bodyPr vertOverflow="clip" horzOverflow="overflow" vert="wordArtVertRtl" wrap="square" lIns="0" tIns="0" rIns="27432" bIns="0" anchor="t" upright="1"/>
        <a:lstStyle/>
        <a:p>
          <a:pPr algn="l" rtl="0">
            <a:defRPr sz="1000"/>
          </a:pPr>
          <a:endParaRPr lang="ja-JP" altLang="en-US" sz="1200" b="0" i="0" strike="noStrike">
            <a:solidFill>
              <a:srgbClr val="000000"/>
            </a:solidFill>
            <a:latin typeface="ＭＳ 明朝"/>
            <a:ea typeface="ＭＳ 明朝"/>
          </a:endParaRPr>
        </a:p>
        <a:p>
          <a:pPr algn="l" rtl="0">
            <a:lnSpc>
              <a:spcPts val="1300"/>
            </a:lnSpc>
            <a:defRPr sz="1000"/>
          </a:pPr>
          <a:endParaRPr lang="ja-JP" altLang="en-US" sz="1200" b="0" i="0" strike="noStrike">
            <a:solidFill>
              <a:srgbClr val="000000"/>
            </a:solidFill>
            <a:latin typeface="ＭＳ 明朝"/>
            <a:ea typeface="ＭＳ 明朝"/>
          </a:endParaRPr>
        </a:p>
        <a:p>
          <a:pPr algn="l" rtl="0">
            <a:defRPr sz="1000"/>
          </a:pPr>
          <a:endParaRPr lang="ja-JP" altLang="en-US" sz="1200" b="0" i="0" strike="noStrike">
            <a:solidFill>
              <a:srgbClr val="000000"/>
            </a:solidFill>
            <a:latin typeface="ＭＳ 明朝"/>
            <a:ea typeface="ＭＳ 明朝"/>
          </a:endParaRPr>
        </a:p>
        <a:p>
          <a:pPr algn="l" rtl="0">
            <a:lnSpc>
              <a:spcPts val="1300"/>
            </a:lnSpc>
            <a:defRPr sz="1000"/>
          </a:pPr>
          <a:endParaRPr lang="ja-JP" altLang="en-US" sz="1200" b="0" i="0" strike="noStrike">
            <a:solidFill>
              <a:srgbClr val="000000"/>
            </a:solidFill>
            <a:latin typeface="ＭＳ 明朝"/>
            <a:ea typeface="ＭＳ 明朝"/>
          </a:endParaRPr>
        </a:p>
        <a:p>
          <a:pPr algn="l" rtl="0">
            <a:defRPr sz="1000"/>
          </a:pPr>
          <a:endParaRPr lang="ja-JP" altLang="en-US" sz="1200" b="0" i="0" strike="noStrike">
            <a:solidFill>
              <a:srgbClr val="000000"/>
            </a:solidFill>
            <a:latin typeface="ＭＳ 明朝"/>
            <a:ea typeface="ＭＳ 明朝"/>
          </a:endParaRPr>
        </a:p>
        <a:p>
          <a:pPr algn="l" rtl="0">
            <a:lnSpc>
              <a:spcPts val="2100"/>
            </a:lnSpc>
            <a:defRPr sz="1000"/>
          </a:pPr>
          <a:r>
            <a:rPr lang="ja-JP" altLang="en-US" sz="1800" b="1" i="0" strike="noStrike">
              <a:solidFill>
                <a:srgbClr val="000000"/>
              </a:solidFill>
              <a:latin typeface="ＭＳ 明朝"/>
              <a:ea typeface="ＭＳ 明朝"/>
            </a:rPr>
            <a:t>「１の７」はこちら側に入力して下さい</a:t>
          </a:r>
        </a:p>
      </xdr:txBody>
    </xdr:sp>
    <xdr:clientData/>
  </xdr:twoCellAnchor>
  <mc:AlternateContent xmlns:mc="http://schemas.openxmlformats.org/markup-compatibility/2006">
    <mc:Choice xmlns:a14="http://schemas.microsoft.com/office/drawing/2010/main" Requires="a14">
      <xdr:twoCellAnchor editAs="oneCell">
        <xdr:from>
          <xdr:col>0</xdr:col>
          <xdr:colOff>25756</xdr:colOff>
          <xdr:row>38</xdr:row>
          <xdr:rowOff>8346</xdr:rowOff>
        </xdr:from>
        <xdr:to>
          <xdr:col>11</xdr:col>
          <xdr:colOff>68619</xdr:colOff>
          <xdr:row>72</xdr:row>
          <xdr:rowOff>40096</xdr:rowOff>
        </xdr:to>
        <xdr:pic>
          <xdr:nvPicPr>
            <xdr:cNvPr id="3" name="Picture 21">
              <a:extLst>
                <a:ext uri="{FF2B5EF4-FFF2-40B4-BE49-F238E27FC236}">
                  <a16:creationId xmlns:a16="http://schemas.microsoft.com/office/drawing/2014/main" id="{8BA2C42B-E71C-4EAF-8425-F8C7C855EB36}"/>
                </a:ext>
              </a:extLst>
            </xdr:cNvPr>
            <xdr:cNvPicPr>
              <a:picLocks noChangeAspect="1" noChangeArrowheads="1"/>
              <a:extLst>
                <a:ext uri="{84589F7E-364E-4C9E-8A38-B11213B215E9}">
                  <a14:cameraTool cellRange="$O$52:$Y$87" spid="_x0000_s709941"/>
                </a:ext>
              </a:extLst>
            </xdr:cNvPicPr>
          </xdr:nvPicPr>
          <xdr:blipFill>
            <a:blip xmlns:r="http://schemas.openxmlformats.org/officeDocument/2006/relationships" r:embed="rId1"/>
            <a:stretch>
              <a:fillRect/>
            </a:stretch>
          </xdr:blipFill>
          <xdr:spPr>
            <a:xfrm>
              <a:off x="28931" y="8050621"/>
              <a:ext cx="7942263" cy="6610350"/>
            </a:xfrm>
            <a:prstGeom prst="rect">
              <a:avLst/>
            </a:prstGeom>
            <a:solidFill>
              <a:srgbClr val="FFFFFF" mc:Ignorable="a14" a14:legacySpreadsheetColorIndex="9"/>
            </a:solidFill>
            <a:ln>
              <a:noFill/>
            </a:ln>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35719</xdr:colOff>
          <xdr:row>36</xdr:row>
          <xdr:rowOff>22226</xdr:rowOff>
        </xdr:from>
        <xdr:to>
          <xdr:col>10</xdr:col>
          <xdr:colOff>816429</xdr:colOff>
          <xdr:row>64</xdr:row>
          <xdr:rowOff>212612</xdr:rowOff>
        </xdr:to>
        <xdr:pic>
          <xdr:nvPicPr>
            <xdr:cNvPr id="5" name="Picture 19">
              <a:extLst>
                <a:ext uri="{FF2B5EF4-FFF2-40B4-BE49-F238E27FC236}">
                  <a16:creationId xmlns:a16="http://schemas.microsoft.com/office/drawing/2014/main" id="{00000000-0008-0000-0800-000005000000}"/>
                </a:ext>
              </a:extLst>
            </xdr:cNvPr>
            <xdr:cNvPicPr>
              <a:picLocks noChangeAspect="1" noChangeArrowheads="1"/>
              <a:extLst>
                <a:ext uri="{84589F7E-364E-4C9E-8A38-B11213B215E9}">
                  <a14:cameraTool cellRange="$N$51:$X$82" spid="_x0000_s618164"/>
                </a:ext>
              </a:extLst>
            </xdr:cNvPicPr>
          </xdr:nvPicPr>
          <xdr:blipFill>
            <a:blip xmlns:r="http://schemas.openxmlformats.org/officeDocument/2006/relationships" r:embed="rId1"/>
            <a:stretch>
              <a:fillRect/>
            </a:stretch>
          </xdr:blipFill>
          <xdr:spPr>
            <a:xfrm>
              <a:off x="35719" y="7650730"/>
              <a:ext cx="9242652" cy="6220051"/>
            </a:xfrm>
            <a:prstGeom prst="rect">
              <a:avLst/>
            </a:prstGeom>
            <a:solidFill>
              <a:srgbClr val="FFFFFF" mc:Ignorable="a14" a14:legacySpreadsheetColorIndex="9"/>
            </a:solidFill>
            <a:ln>
              <a:noFill/>
            </a:ln>
          </xdr:spPr>
        </xdr:pic>
        <xdr:clientData/>
      </xdr:twoCellAnchor>
    </mc:Choice>
    <mc:Fallback/>
  </mc:AlternateContent>
  <xdr:twoCellAnchor>
    <xdr:from>
      <xdr:col>16</xdr:col>
      <xdr:colOff>13812</xdr:colOff>
      <xdr:row>95</xdr:row>
      <xdr:rowOff>51027</xdr:rowOff>
    </xdr:from>
    <xdr:to>
      <xdr:col>16</xdr:col>
      <xdr:colOff>59531</xdr:colOff>
      <xdr:row>96</xdr:row>
      <xdr:rowOff>187099</xdr:rowOff>
    </xdr:to>
    <xdr:sp macro="" textlink="">
      <xdr:nvSpPr>
        <xdr:cNvPr id="6" name="右大かっこ 5">
          <a:extLst>
            <a:ext uri="{FF2B5EF4-FFF2-40B4-BE49-F238E27FC236}">
              <a16:creationId xmlns:a16="http://schemas.microsoft.com/office/drawing/2014/main" id="{00000000-0008-0000-0800-000006000000}"/>
            </a:ext>
          </a:extLst>
        </xdr:cNvPr>
        <xdr:cNvSpPr/>
      </xdr:nvSpPr>
      <xdr:spPr>
        <a:xfrm>
          <a:off x="13076669" y="20810424"/>
          <a:ext cx="45719" cy="357188"/>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25400</xdr:colOff>
          <xdr:row>35</xdr:row>
          <xdr:rowOff>78710</xdr:rowOff>
        </xdr:from>
        <xdr:to>
          <xdr:col>10</xdr:col>
          <xdr:colOff>19050</xdr:colOff>
          <xdr:row>68</xdr:row>
          <xdr:rowOff>142875</xdr:rowOff>
        </xdr:to>
        <xdr:pic>
          <xdr:nvPicPr>
            <xdr:cNvPr id="3" name="Picture 9" descr="rId1">
              <a:extLst>
                <a:ext uri="{FF2B5EF4-FFF2-40B4-BE49-F238E27FC236}">
                  <a16:creationId xmlns:a16="http://schemas.microsoft.com/office/drawing/2014/main" id="{00000000-0008-0000-0900-000003000000}"/>
                </a:ext>
              </a:extLst>
            </xdr:cNvPr>
            <xdr:cNvPicPr>
              <a:picLocks noChangeAspect="1" noChangeArrowheads="1"/>
              <a:extLst>
                <a:ext uri="{84589F7E-364E-4C9E-8A38-B11213B215E9}">
                  <a14:cameraTool cellRange="$M$50:$S$83" spid="_x0000_s619188"/>
                </a:ext>
              </a:extLst>
            </xdr:cNvPicPr>
          </xdr:nvPicPr>
          <xdr:blipFill>
            <a:blip xmlns:r="http://schemas.openxmlformats.org/officeDocument/2006/relationships" r:embed="rId1"/>
            <a:stretch>
              <a:fillRect/>
            </a:stretch>
          </xdr:blipFill>
          <xdr:spPr>
            <a:xfrm>
              <a:off x="25400" y="6574760"/>
              <a:ext cx="8172450" cy="6722140"/>
            </a:xfrm>
            <a:prstGeom prst="rect">
              <a:avLst/>
            </a:prstGeom>
            <a:solidFill>
              <a:srgbClr val="FFFFFF" mc:Ignorable="a14" a14:legacySpreadsheetColorIndex="9"/>
            </a:solidFill>
            <a:ln w="9525">
              <a:solidFill>
                <a:srgbClr val="FFFFFF" mc:Ignorable="a14" a14:legacySpreadsheetColorIndex="9"/>
              </a:solidFill>
              <a:miter lim="800000"/>
              <a:headEnd/>
              <a:tailEnd/>
            </a:ln>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19</xdr:col>
      <xdr:colOff>474345</xdr:colOff>
      <xdr:row>6</xdr:row>
      <xdr:rowOff>152400</xdr:rowOff>
    </xdr:from>
    <xdr:to>
      <xdr:col>21</xdr:col>
      <xdr:colOff>725805</xdr:colOff>
      <xdr:row>9</xdr:row>
      <xdr:rowOff>57150</xdr:rowOff>
    </xdr:to>
    <xdr:sp macro="" textlink="">
      <xdr:nvSpPr>
        <xdr:cNvPr id="2" name="AutoShape 17">
          <a:extLst>
            <a:ext uri="{FF2B5EF4-FFF2-40B4-BE49-F238E27FC236}">
              <a16:creationId xmlns:a16="http://schemas.microsoft.com/office/drawing/2014/main" id="{00000000-0008-0000-0D00-000002000000}"/>
            </a:ext>
          </a:extLst>
        </xdr:cNvPr>
        <xdr:cNvSpPr>
          <a:spLocks noChangeArrowheads="1"/>
        </xdr:cNvSpPr>
      </xdr:nvSpPr>
      <xdr:spPr>
        <a:xfrm>
          <a:off x="17152620" y="1390650"/>
          <a:ext cx="1718310" cy="590550"/>
        </a:xfrm>
        <a:prstGeom prst="wedgeRectCallout">
          <a:avLst>
            <a:gd name="adj1" fmla="val -75034"/>
            <a:gd name="adj2" fmla="val -50560"/>
          </a:avLst>
        </a:prstGeom>
        <a:solidFill>
          <a:srgbClr val="CCFFFF"/>
        </a:solidFill>
        <a:ln w="9525">
          <a:solidFill>
            <a:srgbClr val="000000"/>
          </a:solidFill>
          <a:miter lim="800000"/>
          <a:headEnd/>
          <a:tailEnd/>
        </a:ln>
      </xdr:spPr>
      <xdr:txBody>
        <a:bodyPr vertOverflow="clip" horzOverflow="overflow" wrap="square" lIns="27432" tIns="18288" rIns="0" bIns="0" anchor="t"/>
        <a:lstStyle/>
        <a:p>
          <a:pPr algn="l" rtl="0">
            <a:lnSpc>
              <a:spcPts val="1400"/>
            </a:lnSpc>
            <a:defRPr sz="1000"/>
          </a:pPr>
          <a:r>
            <a:rPr lang="ja-JP" altLang="en-US" sz="1200" b="0" i="0" u="none" strike="noStrike" baseline="0">
              <a:solidFill>
                <a:srgbClr val="000000"/>
              </a:solidFill>
              <a:latin typeface="ＭＳ 明朝"/>
              <a:ea typeface="ＭＳ 明朝"/>
            </a:rPr>
            <a:t>そのままの数値を入力</a:t>
          </a:r>
        </a:p>
      </xdr:txBody>
    </xdr:sp>
    <xdr:clientData fPrintsWithSheet="0"/>
  </xdr:twoCellAnchor>
  <xdr:twoCellAnchor>
    <xdr:from>
      <xdr:col>7</xdr:col>
      <xdr:colOff>876300</xdr:colOff>
      <xdr:row>87</xdr:row>
      <xdr:rowOff>173355</xdr:rowOff>
    </xdr:from>
    <xdr:to>
      <xdr:col>9</xdr:col>
      <xdr:colOff>773430</xdr:colOff>
      <xdr:row>91</xdr:row>
      <xdr:rowOff>38735</xdr:rowOff>
    </xdr:to>
    <xdr:sp macro="" textlink="">
      <xdr:nvSpPr>
        <xdr:cNvPr id="3" name="AutoShape 19">
          <a:extLst>
            <a:ext uri="{FF2B5EF4-FFF2-40B4-BE49-F238E27FC236}">
              <a16:creationId xmlns:a16="http://schemas.microsoft.com/office/drawing/2014/main" id="{00000000-0008-0000-0D00-000003000000}"/>
            </a:ext>
          </a:extLst>
        </xdr:cNvPr>
        <xdr:cNvSpPr>
          <a:spLocks noChangeArrowheads="1"/>
        </xdr:cNvSpPr>
      </xdr:nvSpPr>
      <xdr:spPr>
        <a:xfrm>
          <a:off x="7458075" y="19718655"/>
          <a:ext cx="1821180" cy="722630"/>
        </a:xfrm>
        <a:prstGeom prst="wedgeRectCallout">
          <a:avLst>
            <a:gd name="adj1" fmla="val -6653"/>
            <a:gd name="adj2" fmla="val 87500"/>
          </a:avLst>
        </a:prstGeom>
        <a:solidFill>
          <a:srgbClr val="CCFFFF"/>
        </a:solidFill>
        <a:ln w="9525">
          <a:solidFill>
            <a:srgbClr val="000000"/>
          </a:solidFill>
          <a:miter lim="800000"/>
          <a:headEnd/>
          <a:tailEnd/>
        </a:ln>
      </xdr:spPr>
      <xdr:txBody>
        <a:bodyPr vertOverflow="clip" horzOverflow="overflow" wrap="square" lIns="27432" tIns="18288" rIns="0" bIns="0" anchor="t"/>
        <a:lstStyle/>
        <a:p>
          <a:pPr algn="l" rtl="0">
            <a:lnSpc>
              <a:spcPts val="1400"/>
            </a:lnSpc>
            <a:defRPr sz="1000"/>
          </a:pPr>
          <a:r>
            <a:rPr lang="ja-JP" altLang="en-US" sz="1200" b="0" i="0" u="none" strike="noStrike" baseline="0">
              <a:solidFill>
                <a:srgbClr val="000000"/>
              </a:solidFill>
              <a:latin typeface="ＭＳ 明朝"/>
              <a:ea typeface="ＭＳ 明朝"/>
            </a:rPr>
            <a:t>年計</a:t>
          </a:r>
        </a:p>
        <a:p>
          <a:pPr algn="l" rtl="0">
            <a:lnSpc>
              <a:spcPts val="1400"/>
            </a:lnSpc>
            <a:defRPr sz="1000"/>
          </a:pPr>
          <a:r>
            <a:rPr lang="ja-JP" altLang="en-US" sz="1200" b="0" i="0" u="none" strike="noStrike" baseline="0">
              <a:solidFill>
                <a:srgbClr val="000000"/>
              </a:solidFill>
              <a:latin typeface="ＭＳ 明朝"/>
              <a:ea typeface="ＭＳ 明朝"/>
            </a:rPr>
            <a:t>　・合計する。</a:t>
          </a:r>
        </a:p>
        <a:p>
          <a:pPr algn="l" rtl="0">
            <a:lnSpc>
              <a:spcPts val="1400"/>
            </a:lnSpc>
            <a:defRPr sz="1000"/>
          </a:pPr>
          <a:r>
            <a:rPr lang="ja-JP" altLang="en-US" sz="1200" b="0" i="0" u="none" strike="noStrike" baseline="0">
              <a:solidFill>
                <a:srgbClr val="000000"/>
              </a:solidFill>
              <a:latin typeface="ＭＳ 明朝"/>
              <a:ea typeface="ＭＳ 明朝"/>
            </a:rPr>
            <a:t>　</a:t>
          </a:r>
          <a:r>
            <a:rPr lang="en-US" altLang="ja-JP" sz="1200" b="0" i="0" u="none" strike="noStrike" baseline="0">
              <a:solidFill>
                <a:srgbClr val="000000"/>
              </a:solidFill>
              <a:latin typeface="ＭＳ 明朝"/>
              <a:ea typeface="ＭＳ 明朝"/>
            </a:rPr>
            <a:t>※</a:t>
          </a:r>
          <a:r>
            <a:rPr lang="ja-JP" altLang="en-US" sz="1200" b="0" i="0" u="none" strike="noStrike" baseline="0">
              <a:solidFill>
                <a:srgbClr val="000000"/>
              </a:solidFill>
              <a:latin typeface="ＭＳ 明朝"/>
              <a:ea typeface="ＭＳ 明朝"/>
            </a:rPr>
            <a:t>赤字は単純に合計する。</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endParaRPr lang="ja-JP" altLang="en-US" sz="1200" b="0" i="0" u="none" strike="noStrike" baseline="0">
            <a:solidFill>
              <a:srgbClr val="000000"/>
            </a:solidFill>
            <a:latin typeface="ＭＳ 明朝"/>
            <a:ea typeface="ＭＳ 明朝"/>
          </a:endParaRPr>
        </a:p>
      </xdr:txBody>
    </xdr:sp>
    <xdr:clientData/>
  </xdr:twoCellAnchor>
  <xdr:twoCellAnchor>
    <xdr:from>
      <xdr:col>11</xdr:col>
      <xdr:colOff>266700</xdr:colOff>
      <xdr:row>39</xdr:row>
      <xdr:rowOff>116205</xdr:rowOff>
    </xdr:from>
    <xdr:to>
      <xdr:col>20</xdr:col>
      <xdr:colOff>685800</xdr:colOff>
      <xdr:row>42</xdr:row>
      <xdr:rowOff>180975</xdr:rowOff>
    </xdr:to>
    <xdr:sp macro="" textlink="">
      <xdr:nvSpPr>
        <xdr:cNvPr id="4" name="AutoShape 60">
          <a:extLst>
            <a:ext uri="{FF2B5EF4-FFF2-40B4-BE49-F238E27FC236}">
              <a16:creationId xmlns:a16="http://schemas.microsoft.com/office/drawing/2014/main" id="{00000000-0008-0000-0D00-000004000000}"/>
            </a:ext>
          </a:extLst>
        </xdr:cNvPr>
        <xdr:cNvSpPr>
          <a:spLocks noChangeArrowheads="1"/>
        </xdr:cNvSpPr>
      </xdr:nvSpPr>
      <xdr:spPr>
        <a:xfrm>
          <a:off x="10401300" y="8907780"/>
          <a:ext cx="7696200" cy="779145"/>
        </a:xfrm>
        <a:prstGeom prst="wedgeRectCallout">
          <a:avLst>
            <a:gd name="adj1" fmla="val -37685"/>
            <a:gd name="adj2" fmla="val 68032"/>
          </a:avLst>
        </a:prstGeom>
        <a:solidFill>
          <a:srgbClr val="FFFF00"/>
        </a:solidFill>
        <a:ln w="9525">
          <a:solidFill>
            <a:srgbClr val="000000"/>
          </a:solidFill>
          <a:miter lim="800000"/>
          <a:headEnd/>
          <a:tailEnd/>
        </a:ln>
      </xdr:spPr>
      <xdr:txBody>
        <a:bodyPr vertOverflow="clip" horzOverflow="overflow" wrap="square" lIns="36576" tIns="22860" rIns="0" bIns="0" anchor="t" upright="1"/>
        <a:lstStyle/>
        <a:p>
          <a:pPr algn="l" rtl="0">
            <a:lnSpc>
              <a:spcPts val="2100"/>
            </a:lnSpc>
            <a:defRPr sz="1000"/>
          </a:pPr>
          <a:r>
            <a:rPr lang="ja-JP" altLang="en-US" sz="1800" b="0" i="0" u="none" strike="noStrike" baseline="0">
              <a:solidFill>
                <a:srgbClr val="000000"/>
              </a:solidFill>
              <a:latin typeface="ＭＳ 明朝"/>
              <a:ea typeface="ＭＳ 明朝"/>
            </a:rPr>
            <a:t>上の表は，数字を入力できますが，下の左側の表は，カメラ機能を使って複写で表示しているものです。下の右側の表に入力してください。</a:t>
          </a:r>
        </a:p>
        <a:p>
          <a:pPr algn="l" rtl="0">
            <a:lnSpc>
              <a:spcPts val="2000"/>
            </a:lnSpc>
            <a:defRPr sz="1000"/>
          </a:pPr>
          <a:endParaRPr lang="ja-JP" altLang="en-US" sz="1800" b="0" i="0" u="none" strike="noStrike" baseline="0">
            <a:solidFill>
              <a:srgbClr val="000000"/>
            </a:solidFill>
            <a:latin typeface="ＭＳ 明朝"/>
            <a:ea typeface="ＭＳ 明朝"/>
          </a:endParaRPr>
        </a:p>
      </xdr:txBody>
    </xdr:sp>
    <xdr:clientData/>
  </xdr:twoCellAnchor>
  <xdr:twoCellAnchor>
    <xdr:from>
      <xdr:col>9</xdr:col>
      <xdr:colOff>112395</xdr:colOff>
      <xdr:row>39</xdr:row>
      <xdr:rowOff>180975</xdr:rowOff>
    </xdr:from>
    <xdr:to>
      <xdr:col>11</xdr:col>
      <xdr:colOff>161290</xdr:colOff>
      <xdr:row>42</xdr:row>
      <xdr:rowOff>151765</xdr:rowOff>
    </xdr:to>
    <xdr:sp macro="" textlink="">
      <xdr:nvSpPr>
        <xdr:cNvPr id="5" name="AutoShape 61">
          <a:extLst>
            <a:ext uri="{FF2B5EF4-FFF2-40B4-BE49-F238E27FC236}">
              <a16:creationId xmlns:a16="http://schemas.microsoft.com/office/drawing/2014/main" id="{00000000-0008-0000-0D00-000005000000}"/>
            </a:ext>
          </a:extLst>
        </xdr:cNvPr>
        <xdr:cNvSpPr>
          <a:spLocks noChangeArrowheads="1"/>
        </xdr:cNvSpPr>
      </xdr:nvSpPr>
      <xdr:spPr>
        <a:xfrm>
          <a:off x="8618220" y="8972550"/>
          <a:ext cx="1677670" cy="685165"/>
        </a:xfrm>
        <a:prstGeom prst="wedgeRectCallout">
          <a:avLst>
            <a:gd name="adj1" fmla="val -43282"/>
            <a:gd name="adj2" fmla="val 71819"/>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lnSpc>
              <a:spcPts val="1300"/>
            </a:lnSpc>
            <a:defRPr sz="1000"/>
          </a:pPr>
          <a:r>
            <a:rPr lang="ja-JP" altLang="en-US" sz="1200" b="0" i="0" u="none" strike="noStrike" baseline="0">
              <a:solidFill>
                <a:srgbClr val="000000"/>
              </a:solidFill>
              <a:latin typeface="ＭＳ 明朝"/>
              <a:ea typeface="ＭＳ 明朝"/>
            </a:rPr>
            <a:t>カメラ機能で表示しているだけの表です。直接入力はできません。</a:t>
          </a:r>
        </a:p>
      </xdr:txBody>
    </xdr:sp>
    <xdr:clientData/>
  </xdr:twoCellAnchor>
  <mc:AlternateContent xmlns:mc="http://schemas.openxmlformats.org/markup-compatibility/2006">
    <mc:Choice xmlns:a14="http://schemas.microsoft.com/office/drawing/2010/main" Requires="a14">
      <xdr:twoCellAnchor editAs="oneCell">
        <xdr:from>
          <xdr:col>0</xdr:col>
          <xdr:colOff>57151</xdr:colOff>
          <xdr:row>30</xdr:row>
          <xdr:rowOff>139700</xdr:rowOff>
        </xdr:from>
        <xdr:to>
          <xdr:col>9</xdr:col>
          <xdr:colOff>6350</xdr:colOff>
          <xdr:row>59</xdr:row>
          <xdr:rowOff>6350</xdr:rowOff>
        </xdr:to>
        <xdr:pic>
          <xdr:nvPicPr>
            <xdr:cNvPr id="6" name="Picture 16">
              <a:extLst>
                <a:ext uri="{FF2B5EF4-FFF2-40B4-BE49-F238E27FC236}">
                  <a16:creationId xmlns:a16="http://schemas.microsoft.com/office/drawing/2014/main" id="{00000000-0008-0000-0D00-000006000000}"/>
                </a:ext>
              </a:extLst>
            </xdr:cNvPr>
            <xdr:cNvPicPr>
              <a:picLocks noChangeAspect="1" noChangeArrowheads="1"/>
              <a:extLst>
                <a:ext uri="{84589F7E-364E-4C9E-8A38-B11213B215E9}">
                  <a14:cameraTool cellRange="$K$47:$U$75" spid="_x0000_s620212"/>
                </a:ext>
              </a:extLst>
            </xdr:cNvPicPr>
          </xdr:nvPicPr>
          <xdr:blipFill>
            <a:blip xmlns:r="http://schemas.openxmlformats.org/officeDocument/2006/relationships" r:embed="rId1"/>
            <a:stretch>
              <a:fillRect/>
            </a:stretch>
          </xdr:blipFill>
          <xdr:spPr>
            <a:xfrm>
              <a:off x="57151" y="6864350"/>
              <a:ext cx="8455024" cy="6286500"/>
            </a:xfrm>
            <a:prstGeom prst="rect">
              <a:avLst/>
            </a:prstGeom>
            <a:solidFill>
              <a:srgbClr val="FFFFFF" mc:Ignorable="a14" a14:legacySpreadsheetColorIndex="9"/>
            </a:solidFill>
            <a:ln>
              <a:noFill/>
            </a:ln>
          </xdr:spPr>
        </xdr:pic>
        <xdr:clientData/>
      </xdr:twoCellAnchor>
    </mc:Choice>
    <mc:Fallback/>
  </mc:AlternateContent>
  <xdr:twoCellAnchor>
    <xdr:from>
      <xdr:col>18</xdr:col>
      <xdr:colOff>504825</xdr:colOff>
      <xdr:row>112</xdr:row>
      <xdr:rowOff>114300</xdr:rowOff>
    </xdr:from>
    <xdr:to>
      <xdr:col>21</xdr:col>
      <xdr:colOff>22860</xdr:colOff>
      <xdr:row>115</xdr:row>
      <xdr:rowOff>161925</xdr:rowOff>
    </xdr:to>
    <xdr:sp macro="" textlink="">
      <xdr:nvSpPr>
        <xdr:cNvPr id="7" name="AutoShape 17">
          <a:extLst>
            <a:ext uri="{FF2B5EF4-FFF2-40B4-BE49-F238E27FC236}">
              <a16:creationId xmlns:a16="http://schemas.microsoft.com/office/drawing/2014/main" id="{00000000-0008-0000-0D00-000007000000}"/>
            </a:ext>
          </a:extLst>
        </xdr:cNvPr>
        <xdr:cNvSpPr>
          <a:spLocks noChangeArrowheads="1"/>
        </xdr:cNvSpPr>
      </xdr:nvSpPr>
      <xdr:spPr>
        <a:xfrm>
          <a:off x="16449675" y="24326850"/>
          <a:ext cx="1718310" cy="590550"/>
        </a:xfrm>
        <a:prstGeom prst="wedgeRectCallout">
          <a:avLst>
            <a:gd name="adj1" fmla="val -75034"/>
            <a:gd name="adj2" fmla="val -50560"/>
          </a:avLst>
        </a:prstGeom>
        <a:solidFill>
          <a:srgbClr val="CCFFFF"/>
        </a:solidFill>
        <a:ln w="9525">
          <a:solidFill>
            <a:srgbClr val="000000"/>
          </a:solidFill>
          <a:miter lim="800000"/>
          <a:headEnd/>
          <a:tailEnd/>
        </a:ln>
      </xdr:spPr>
      <xdr:txBody>
        <a:bodyPr vertOverflow="clip" horzOverflow="overflow" wrap="square" lIns="27432" tIns="18288" rIns="0" bIns="0" anchor="t"/>
        <a:lstStyle/>
        <a:p>
          <a:pPr algn="l" rtl="0">
            <a:lnSpc>
              <a:spcPts val="1400"/>
            </a:lnSpc>
            <a:defRPr sz="1000"/>
          </a:pPr>
          <a:r>
            <a:rPr lang="ja-JP" altLang="en-US" sz="1200" b="0" i="0" u="none" strike="noStrike" baseline="0">
              <a:solidFill>
                <a:srgbClr val="000000"/>
              </a:solidFill>
              <a:latin typeface="ＭＳ 明朝"/>
              <a:ea typeface="ＭＳ 明朝"/>
            </a:rPr>
            <a:t>そのままの数値を入力</a:t>
          </a:r>
        </a:p>
      </xdr:txBody>
    </xdr:sp>
    <xdr:clientData fPrintsWithSheet="0"/>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35720</xdr:colOff>
          <xdr:row>32</xdr:row>
          <xdr:rowOff>16329</xdr:rowOff>
        </xdr:from>
        <xdr:to>
          <xdr:col>9</xdr:col>
          <xdr:colOff>692151</xdr:colOff>
          <xdr:row>62</xdr:row>
          <xdr:rowOff>177800</xdr:rowOff>
        </xdr:to>
        <xdr:pic>
          <xdr:nvPicPr>
            <xdr:cNvPr id="8" name="Picture 4">
              <a:extLst>
                <a:ext uri="{FF2B5EF4-FFF2-40B4-BE49-F238E27FC236}">
                  <a16:creationId xmlns:a16="http://schemas.microsoft.com/office/drawing/2014/main" id="{00000000-0008-0000-0F00-000008000000}"/>
                </a:ext>
              </a:extLst>
            </xdr:cNvPr>
            <xdr:cNvPicPr>
              <a:picLocks noChangeAspect="1" noChangeArrowheads="1"/>
              <a:extLst>
                <a:ext uri="{84589F7E-364E-4C9E-8A38-B11213B215E9}">
                  <a14:cameraTool cellRange="$L$51:$U$82" spid="_x0000_s588473"/>
                </a:ext>
              </a:extLst>
            </xdr:cNvPicPr>
          </xdr:nvPicPr>
          <xdr:blipFill>
            <a:blip xmlns:r="http://schemas.openxmlformats.org/officeDocument/2006/relationships" r:embed="rId1"/>
            <a:stretch>
              <a:fillRect/>
            </a:stretch>
          </xdr:blipFill>
          <xdr:spPr>
            <a:xfrm>
              <a:off x="35720" y="7207704"/>
              <a:ext cx="9041606" cy="6898821"/>
            </a:xfrm>
            <a:prstGeom prst="rect">
              <a:avLst/>
            </a:prstGeom>
            <a:solidFill>
              <a:srgbClr val="FFFFFF" mc:Ignorable="a14" a14:legacySpreadsheetColorIndex="9"/>
            </a:solidFill>
            <a:ln>
              <a:noFill/>
            </a:ln>
          </xdr:spPr>
        </xdr:pic>
        <xdr:clientData/>
      </xdr:twoCellAnchor>
    </mc:Choice>
    <mc:Fallback/>
  </mc:AlternateContent>
  <xdr:twoCellAnchor>
    <xdr:from>
      <xdr:col>24</xdr:col>
      <xdr:colOff>409575</xdr:colOff>
      <xdr:row>11</xdr:row>
      <xdr:rowOff>152400</xdr:rowOff>
    </xdr:from>
    <xdr:to>
      <xdr:col>25</xdr:col>
      <xdr:colOff>352425</xdr:colOff>
      <xdr:row>15</xdr:row>
      <xdr:rowOff>85725</xdr:rowOff>
    </xdr:to>
    <xdr:sp macro="" textlink="">
      <xdr:nvSpPr>
        <xdr:cNvPr id="11" name="四角形吹き出し 10">
          <a:extLst>
            <a:ext uri="{FF2B5EF4-FFF2-40B4-BE49-F238E27FC236}">
              <a16:creationId xmlns:a16="http://schemas.microsoft.com/office/drawing/2014/main" id="{00000000-0008-0000-0F00-00000B000000}"/>
            </a:ext>
          </a:extLst>
        </xdr:cNvPr>
        <xdr:cNvSpPr/>
      </xdr:nvSpPr>
      <xdr:spPr>
        <a:xfrm>
          <a:off x="21669375" y="2543175"/>
          <a:ext cx="752475" cy="847725"/>
        </a:xfrm>
        <a:prstGeom prst="wedgeRectCallout">
          <a:avLst>
            <a:gd name="adj1" fmla="val 118750"/>
            <a:gd name="adj2" fmla="val 6981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b="1">
              <a:solidFill>
                <a:srgbClr val="FF0000"/>
              </a:solidFill>
            </a:rPr>
            <a:t>2</a:t>
          </a:r>
          <a:r>
            <a:rPr kumimoji="1" lang="ja-JP" altLang="en-US" sz="1100" b="1">
              <a:solidFill>
                <a:srgbClr val="FF0000"/>
              </a:solidFill>
            </a:rPr>
            <a:t>月になったら年計を集計する</a:t>
          </a:r>
        </a:p>
      </xdr:txBody>
    </xdr:sp>
    <xdr:clientData fPrintsWithSheet="0"/>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459725</xdr:colOff>
          <xdr:row>33</xdr:row>
          <xdr:rowOff>229151</xdr:rowOff>
        </xdr:from>
        <xdr:to>
          <xdr:col>7</xdr:col>
          <xdr:colOff>237312</xdr:colOff>
          <xdr:row>62</xdr:row>
          <xdr:rowOff>221512</xdr:rowOff>
        </xdr:to>
        <xdr:pic>
          <xdr:nvPicPr>
            <xdr:cNvPr id="5" name="Picture 46">
              <a:extLst>
                <a:ext uri="{FF2B5EF4-FFF2-40B4-BE49-F238E27FC236}">
                  <a16:creationId xmlns:a16="http://schemas.microsoft.com/office/drawing/2014/main" id="{00000000-0008-0000-1000-000005000000}"/>
                </a:ext>
              </a:extLst>
            </xdr:cNvPr>
            <xdr:cNvPicPr>
              <a:picLocks noChangeAspect="1" noChangeArrowheads="1"/>
              <a:extLst>
                <a:ext uri="{84589F7E-364E-4C9E-8A38-B11213B215E9}">
                  <a14:cameraTool cellRange="$J$46:$N$75" spid="_x0000_s617141"/>
                </a:ext>
              </a:extLst>
            </xdr:cNvPicPr>
          </xdr:nvPicPr>
          <xdr:blipFill>
            <a:blip xmlns:r="http://schemas.openxmlformats.org/officeDocument/2006/relationships" r:embed="rId1"/>
            <a:stretch>
              <a:fillRect/>
            </a:stretch>
          </xdr:blipFill>
          <xdr:spPr>
            <a:xfrm>
              <a:off x="459725" y="7793773"/>
              <a:ext cx="7293181" cy="6648786"/>
            </a:xfrm>
            <a:prstGeom prst="rect">
              <a:avLst/>
            </a:prstGeom>
            <a:solidFill>
              <a:srgbClr val="FFFFFF" mc:Ignorable="a14" a14:legacySpreadsheetColorIndex="9"/>
            </a:solidFill>
            <a:ln>
              <a:noFill/>
            </a:ln>
          </xdr:spPr>
        </xdr:pic>
        <xdr:clientData/>
      </xdr:twoCellAnchor>
    </mc:Choice>
    <mc:Fallback/>
  </mc:AlternateContent>
  <xdr:twoCellAnchor>
    <xdr:from>
      <xdr:col>19</xdr:col>
      <xdr:colOff>180384</xdr:colOff>
      <xdr:row>46</xdr:row>
      <xdr:rowOff>254739</xdr:rowOff>
    </xdr:from>
    <xdr:to>
      <xdr:col>22</xdr:col>
      <xdr:colOff>273715</xdr:colOff>
      <xdr:row>48</xdr:row>
      <xdr:rowOff>58553</xdr:rowOff>
    </xdr:to>
    <xdr:sp macro="" textlink="">
      <xdr:nvSpPr>
        <xdr:cNvPr id="2" name="四角形: 角を丸くする 1">
          <a:extLst>
            <a:ext uri="{FF2B5EF4-FFF2-40B4-BE49-F238E27FC236}">
              <a16:creationId xmlns:a16="http://schemas.microsoft.com/office/drawing/2014/main" id="{8468A3F4-0323-454A-B57B-4A38908A34C7}"/>
            </a:ext>
          </a:extLst>
        </xdr:cNvPr>
        <xdr:cNvSpPr/>
      </xdr:nvSpPr>
      <xdr:spPr>
        <a:xfrm>
          <a:off x="20138582" y="10444274"/>
          <a:ext cx="2718243" cy="357593"/>
        </a:xfrm>
        <a:prstGeom prst="roundRect">
          <a:avLst/>
        </a:prstGeom>
        <a:noFill/>
        <a:ln>
          <a:noFill/>
        </a:ln>
        <a:effectLst/>
        <a:scene3d>
          <a:camera prst="orthographicFront">
            <a:rot lat="0" lon="0" rev="0"/>
          </a:camera>
          <a:lightRig rig="chilly" dir="t">
            <a:rot lat="0" lon="0" rev="18480000"/>
          </a:lightRig>
        </a:scene3d>
        <a:sp3d prstMaterial="clear">
          <a:bevelT h="635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360439</xdr:colOff>
          <xdr:row>31</xdr:row>
          <xdr:rowOff>172725</xdr:rowOff>
        </xdr:from>
        <xdr:to>
          <xdr:col>9</xdr:col>
          <xdr:colOff>616512</xdr:colOff>
          <xdr:row>62</xdr:row>
          <xdr:rowOff>116633</xdr:rowOff>
        </xdr:to>
        <xdr:pic>
          <xdr:nvPicPr>
            <xdr:cNvPr id="2" name="Picture 10">
              <a:extLst>
                <a:ext uri="{FF2B5EF4-FFF2-40B4-BE49-F238E27FC236}">
                  <a16:creationId xmlns:a16="http://schemas.microsoft.com/office/drawing/2014/main" id="{00000000-0008-0000-1100-000002000000}"/>
                </a:ext>
              </a:extLst>
            </xdr:cNvPr>
            <xdr:cNvPicPr>
              <a:picLocks noChangeAspect="1" noChangeArrowheads="1"/>
              <a:extLst>
                <a:ext uri="{84589F7E-364E-4C9E-8A38-B11213B215E9}">
                  <a14:cameraTool cellRange="$L$47:$P$77" spid="_x0000_s700800"/>
                </a:ext>
              </a:extLst>
            </xdr:cNvPicPr>
          </xdr:nvPicPr>
          <xdr:blipFill>
            <a:blip xmlns:r="http://schemas.openxmlformats.org/officeDocument/2006/relationships" r:embed="rId1"/>
            <a:stretch>
              <a:fillRect/>
            </a:stretch>
          </xdr:blipFill>
          <xdr:spPr>
            <a:xfrm>
              <a:off x="360439" y="6655557"/>
              <a:ext cx="7872704" cy="6718321"/>
            </a:xfrm>
            <a:prstGeom prst="rect">
              <a:avLst/>
            </a:prstGeom>
            <a:solidFill>
              <a:srgbClr val="FFFFFF" mc:Ignorable="a14" a14:legacySpreadsheetColorIndex="9"/>
            </a:solidFill>
            <a:ln>
              <a:noFill/>
            </a:ln>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2.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3.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5.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6.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7.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U96"/>
  <sheetViews>
    <sheetView showGridLines="0" view="pageBreakPreview" topLeftCell="G25" zoomScaleNormal="100" zoomScaleSheetLayoutView="100" workbookViewId="0">
      <selection activeCell="K68" sqref="K68"/>
    </sheetView>
  </sheetViews>
  <sheetFormatPr defaultColWidth="10.58203125" defaultRowHeight="14"/>
  <cols>
    <col min="1" max="1" width="23.58203125" style="40" customWidth="1"/>
    <col min="2" max="2" width="19.33203125" style="40" bestFit="1" customWidth="1"/>
    <col min="3" max="3" width="12.58203125" style="40" customWidth="1"/>
    <col min="4" max="4" width="20.08203125" style="40" customWidth="1"/>
    <col min="5" max="6" width="12.58203125" style="40" customWidth="1"/>
    <col min="7" max="9" width="9.58203125" style="40" customWidth="1"/>
    <col min="10" max="10" width="13.5" style="472" customWidth="1"/>
    <col min="11" max="16" width="9.58203125" style="40" customWidth="1"/>
    <col min="17" max="17" width="15.5" style="40" customWidth="1"/>
    <col min="18" max="19" width="10.58203125" style="40"/>
    <col min="20" max="20" width="11.5" style="40" bestFit="1" customWidth="1"/>
    <col min="21" max="16384" width="10.58203125" style="40"/>
  </cols>
  <sheetData>
    <row r="1" spans="1:21" ht="36.75" customHeight="1"/>
    <row r="2" spans="1:21" s="1" customFormat="1" ht="26.25" customHeight="1">
      <c r="A2" s="473"/>
      <c r="B2" s="3"/>
      <c r="C2" s="77" t="s">
        <v>831</v>
      </c>
      <c r="D2" s="3"/>
      <c r="E2" s="3"/>
      <c r="F2" s="3"/>
      <c r="G2" s="77" t="s">
        <v>832</v>
      </c>
      <c r="H2" s="3"/>
      <c r="I2" s="3"/>
      <c r="J2" s="142"/>
      <c r="K2" s="3"/>
      <c r="L2" s="3"/>
      <c r="M2" s="3"/>
      <c r="N2" s="3"/>
      <c r="O2" s="3"/>
      <c r="P2" s="3"/>
      <c r="Q2" s="3"/>
    </row>
    <row r="3" spans="1:21" s="1" customFormat="1" ht="24" customHeight="1">
      <c r="A3" s="3"/>
      <c r="B3" s="3"/>
      <c r="C3" s="6" t="s">
        <v>833</v>
      </c>
      <c r="D3" s="6"/>
      <c r="E3" s="3"/>
      <c r="F3" s="3"/>
      <c r="G3" s="6" t="s">
        <v>834</v>
      </c>
      <c r="H3" s="3"/>
      <c r="I3" s="3"/>
      <c r="J3" s="142"/>
      <c r="K3" s="3"/>
      <c r="L3" s="3"/>
      <c r="M3" s="6"/>
      <c r="N3" s="3"/>
      <c r="O3" s="3"/>
      <c r="P3" s="3"/>
      <c r="Q3" s="3"/>
    </row>
    <row r="4" spans="1:21" s="1" customFormat="1" ht="16.5" customHeight="1" thickBot="1">
      <c r="A4" s="3" t="s">
        <v>1809</v>
      </c>
      <c r="B4" s="79"/>
      <c r="C4" s="79"/>
      <c r="D4" s="79"/>
      <c r="E4" s="79"/>
      <c r="F4" s="79"/>
      <c r="G4" s="79"/>
      <c r="H4" s="79"/>
      <c r="I4" s="79"/>
      <c r="J4" s="474"/>
      <c r="K4" s="79"/>
      <c r="L4" s="79"/>
      <c r="M4" s="79"/>
      <c r="N4" s="79"/>
      <c r="O4" s="79"/>
      <c r="P4" s="79"/>
      <c r="Q4" s="79"/>
    </row>
    <row r="5" spans="1:21" ht="17.25" customHeight="1">
      <c r="A5" s="404"/>
      <c r="B5" s="475" t="s">
        <v>835</v>
      </c>
      <c r="C5" s="475" t="s">
        <v>8</v>
      </c>
      <c r="D5" s="475" t="s">
        <v>836</v>
      </c>
      <c r="E5" s="475" t="s">
        <v>837</v>
      </c>
      <c r="F5" s="475" t="s">
        <v>838</v>
      </c>
      <c r="G5" s="25" t="s">
        <v>839</v>
      </c>
      <c r="H5" s="475" t="s">
        <v>840</v>
      </c>
      <c r="I5" s="475" t="s">
        <v>710</v>
      </c>
      <c r="J5" s="475" t="s">
        <v>841</v>
      </c>
      <c r="K5" s="475" t="s">
        <v>842</v>
      </c>
      <c r="L5" s="475" t="s">
        <v>843</v>
      </c>
      <c r="M5" s="475" t="s">
        <v>844</v>
      </c>
      <c r="N5" s="475" t="s">
        <v>845</v>
      </c>
      <c r="O5" s="2238" t="s">
        <v>1169</v>
      </c>
      <c r="P5" s="475" t="s">
        <v>846</v>
      </c>
      <c r="Q5" s="39"/>
      <c r="S5" s="472"/>
      <c r="T5" s="628"/>
    </row>
    <row r="6" spans="1:21" ht="17.25" customHeight="1">
      <c r="A6" s="400" t="s">
        <v>847</v>
      </c>
      <c r="B6" s="629"/>
      <c r="C6" s="629"/>
      <c r="D6" s="169" t="s">
        <v>848</v>
      </c>
      <c r="E6" s="629"/>
      <c r="F6" s="629"/>
      <c r="G6" s="221" t="s">
        <v>849</v>
      </c>
      <c r="H6" s="169" t="s">
        <v>850</v>
      </c>
      <c r="I6" s="629"/>
      <c r="J6" s="476" t="s">
        <v>83</v>
      </c>
      <c r="K6" s="169" t="s">
        <v>851</v>
      </c>
      <c r="L6" s="629"/>
      <c r="M6" s="629"/>
      <c r="N6" s="169" t="s">
        <v>852</v>
      </c>
      <c r="O6" s="2239"/>
      <c r="P6" s="169" t="s">
        <v>853</v>
      </c>
      <c r="Q6" s="39"/>
      <c r="T6" s="630"/>
    </row>
    <row r="7" spans="1:21" ht="17.25" customHeight="1">
      <c r="A7" s="631"/>
      <c r="B7" s="412" t="s">
        <v>854</v>
      </c>
      <c r="C7" s="412" t="s">
        <v>855</v>
      </c>
      <c r="D7" s="412" t="s">
        <v>856</v>
      </c>
      <c r="E7" s="412" t="s">
        <v>857</v>
      </c>
      <c r="F7" s="412" t="s">
        <v>858</v>
      </c>
      <c r="G7" s="28" t="s">
        <v>859</v>
      </c>
      <c r="H7" s="412" t="s">
        <v>860</v>
      </c>
      <c r="I7" s="412" t="s">
        <v>715</v>
      </c>
      <c r="J7" s="477" t="s">
        <v>861</v>
      </c>
      <c r="K7" s="27" t="s">
        <v>862</v>
      </c>
      <c r="L7" s="412" t="s">
        <v>863</v>
      </c>
      <c r="M7" s="412" t="s">
        <v>864</v>
      </c>
      <c r="N7" s="412" t="s">
        <v>1600</v>
      </c>
      <c r="O7" s="2240"/>
      <c r="P7" s="412" t="s">
        <v>865</v>
      </c>
      <c r="Q7" s="39"/>
      <c r="T7" s="632"/>
    </row>
    <row r="8" spans="1:21" ht="17.25" customHeight="1">
      <c r="A8" s="14" t="s">
        <v>1812</v>
      </c>
      <c r="B8" s="844">
        <f>('2-1～2'!C9/'2-1～2'!$C$9)*100</f>
        <v>100</v>
      </c>
      <c r="C8" s="845">
        <f>('1-3～4'!B47/'1-3～4'!$B$47)*100</f>
        <v>100</v>
      </c>
      <c r="D8" s="1813">
        <f>('2-3～4'!Q55/'2-3～4'!$Q$55)*100</f>
        <v>100</v>
      </c>
      <c r="E8" s="898">
        <f>('2-1～2'!O57/'2-1～2'!$O$57)*100</f>
        <v>100</v>
      </c>
      <c r="F8" s="899">
        <f>('2-3～4'!B8/'2-3～4'!$B$8)*100</f>
        <v>100</v>
      </c>
      <c r="G8" s="847">
        <f>('5-1～2'!P66/'5-1～2'!$P$66)*100</f>
        <v>100</v>
      </c>
      <c r="H8" s="848">
        <f>('5-1～2'!T66/'5-1～2'!$T$66)*100</f>
        <v>100</v>
      </c>
      <c r="I8" s="849">
        <f>('1-3～4'!E47/'1-3～4'!$E$47)*100</f>
        <v>100</v>
      </c>
      <c r="J8" s="478">
        <v>103.9</v>
      </c>
      <c r="K8" s="849">
        <f>('1-3～4'!H47/'1-3～4'!$H$47)*100</f>
        <v>100</v>
      </c>
      <c r="L8" s="849">
        <f>('1-3～4'!K47/'1-3～4'!$K$47)*100</f>
        <v>100</v>
      </c>
      <c r="M8" s="852" t="s">
        <v>866</v>
      </c>
      <c r="N8" s="849">
        <f>('1-5'!B7/'1-5'!$B$7)*100</f>
        <v>100</v>
      </c>
      <c r="O8" s="849">
        <f>('1-5'!E7/'1-5'!$E$7)*100</f>
        <v>100</v>
      </c>
      <c r="P8" s="1011">
        <v>100</v>
      </c>
      <c r="Q8" s="39"/>
      <c r="S8" s="896"/>
      <c r="T8" s="895"/>
      <c r="U8" s="480"/>
    </row>
    <row r="9" spans="1:21" ht="17.25" customHeight="1">
      <c r="A9" s="14" t="s">
        <v>805</v>
      </c>
      <c r="B9" s="844">
        <f>('2-1～2'!C10/'2-1～2'!$C$9)*100</f>
        <v>91.977669011930246</v>
      </c>
      <c r="C9" s="845">
        <f>('1-3～4'!B48/'1-3～4'!$B$47)*100</f>
        <v>17.857142857142858</v>
      </c>
      <c r="D9" s="1813">
        <f>('2-3～4'!Q56/'2-3～4'!$Q$55)*100</f>
        <v>95.718077675328303</v>
      </c>
      <c r="E9" s="898">
        <f>('2-1～2'!O58/'2-1～2'!$O$57)*100</f>
        <v>37.827977728447173</v>
      </c>
      <c r="F9" s="899">
        <f>('2-3～4'!B9/'2-3～4'!$B$8)*100</f>
        <v>98.113207547169807</v>
      </c>
      <c r="G9" s="847">
        <f>('5-1～2'!P67/'5-1～2'!$P$66)*100</f>
        <v>109.64912280701755</v>
      </c>
      <c r="H9" s="848">
        <f>('5-1～2'!T67/'5-1～2'!$T$66)*100</f>
        <v>100.41348600508906</v>
      </c>
      <c r="I9" s="849">
        <f>('1-3～4'!E48/'1-3～4'!$E$47)*100</f>
        <v>102.74737406554584</v>
      </c>
      <c r="J9" s="478">
        <v>107.2</v>
      </c>
      <c r="K9" s="849">
        <f>('1-3～4'!H48/'1-3～4'!$H$47)*100</f>
        <v>130.84299443135842</v>
      </c>
      <c r="L9" s="849">
        <f>('1-3～4'!K48/'1-3～4'!$K$47)*100</f>
        <v>101.08310319838611</v>
      </c>
      <c r="M9" s="852" t="s">
        <v>866</v>
      </c>
      <c r="N9" s="849">
        <f>('1-5'!B8/'1-5'!$B$7)*100</f>
        <v>101.95119418483904</v>
      </c>
      <c r="O9" s="849">
        <f>('1-5'!E8/'1-5'!$E$7)*100</f>
        <v>112.37150737963952</v>
      </c>
      <c r="P9" s="1011">
        <v>99.6</v>
      </c>
      <c r="Q9" s="39"/>
      <c r="S9" s="894"/>
      <c r="T9" s="895"/>
    </row>
    <row r="10" spans="1:21" ht="17.25" customHeight="1">
      <c r="A10" s="14" t="s">
        <v>1794</v>
      </c>
      <c r="B10" s="1811" t="s">
        <v>1948</v>
      </c>
      <c r="C10" s="1812" t="s">
        <v>1948</v>
      </c>
      <c r="D10" s="1813">
        <f>('2-3～4'!Q57/'2-3～4'!$Q$55)*100</f>
        <v>92.001955853590403</v>
      </c>
      <c r="E10" s="898">
        <f>('2-1～2'!O59/'2-1～2'!$O$57)*100</f>
        <v>22.290203428072346</v>
      </c>
      <c r="F10" s="899">
        <f>('2-3～4'!B10/'2-3～4'!$B$8)*100</f>
        <v>100</v>
      </c>
      <c r="G10" s="847">
        <f>('5-1～2'!P68/'5-1～2'!$P$66)*100</f>
        <v>118.640350877193</v>
      </c>
      <c r="H10" s="848">
        <f>('5-1～2'!T68/'5-1～2'!$T$66)*100</f>
        <v>96.411153519932142</v>
      </c>
      <c r="I10" s="849">
        <f>('1-3～4'!E49/'1-3～4'!$E$47)*100</f>
        <v>103.9404788190392</v>
      </c>
      <c r="J10" s="1452">
        <v>105.1</v>
      </c>
      <c r="K10" s="849">
        <f>('1-3～4'!H49/'1-3～4'!$H$47)*100</f>
        <v>117.95876862315234</v>
      </c>
      <c r="L10" s="849">
        <f>('1-3～4'!K49/'1-3～4'!$K$47)*100</f>
        <v>102.51326948312671</v>
      </c>
      <c r="M10" s="852" t="s">
        <v>866</v>
      </c>
      <c r="N10" s="849">
        <f>('1-5'!B9/'1-5'!$B$7)*100</f>
        <v>104.14018691588784</v>
      </c>
      <c r="O10" s="858">
        <f>('1-5'!E9/'1-5'!$E$7)*100</f>
        <v>104.83520391043267</v>
      </c>
      <c r="P10" s="421">
        <v>101.4</v>
      </c>
      <c r="Q10" s="39"/>
      <c r="S10" s="481"/>
      <c r="T10" s="479"/>
    </row>
    <row r="11" spans="1:21" ht="17.25" customHeight="1">
      <c r="A11" s="14" t="s">
        <v>1934</v>
      </c>
      <c r="B11" s="1811" t="s">
        <v>1948</v>
      </c>
      <c r="C11" s="1812" t="s">
        <v>1948</v>
      </c>
      <c r="D11" s="1813">
        <f>('2-3～4'!Q58/'2-3～4'!$Q$55)*100</f>
        <v>88.425537859737332</v>
      </c>
      <c r="E11" s="898">
        <f>('2-1～2'!O60/'2-1～2'!$O$57)*100</f>
        <v>25.433057971541906</v>
      </c>
      <c r="F11" s="899">
        <f>('2-3～4'!B11/'2-3～4'!$B$8)*100</f>
        <v>149.0566037735849</v>
      </c>
      <c r="G11" s="847">
        <f>('5-1～2'!P69/'5-1～2'!$P$66)*100</f>
        <v>107.89473684210526</v>
      </c>
      <c r="H11" s="848">
        <f>('5-1～2'!T69/'5-1～2'!$T$66)*100</f>
        <v>102.09393553859204</v>
      </c>
      <c r="I11" s="849">
        <f>('1-3～4'!E50/'1-3～4'!$E$47)*100</f>
        <v>108.38459031216814</v>
      </c>
      <c r="J11" s="1452">
        <v>92.1</v>
      </c>
      <c r="K11" s="849">
        <f>('1-3～4'!H50/'1-3～4'!$H$47)*100</f>
        <v>142.08361748327525</v>
      </c>
      <c r="L11" s="849">
        <f>('1-3～4'!K50/'1-3～4'!$K$47)*100</f>
        <v>199.71443680592279</v>
      </c>
      <c r="M11" s="852" t="s">
        <v>866</v>
      </c>
      <c r="N11" s="849">
        <f>('1-5'!B10/'1-5'!$B$7)*100</f>
        <v>101.11214953271028</v>
      </c>
      <c r="O11" s="1835">
        <f>('1-5'!E10/'1-5'!$E$7)*100</f>
        <v>104.84681676357607</v>
      </c>
      <c r="P11" s="421">
        <v>104</v>
      </c>
      <c r="Q11" s="39"/>
      <c r="S11" s="481"/>
      <c r="T11" s="479"/>
    </row>
    <row r="12" spans="1:21" ht="17.25" customHeight="1">
      <c r="B12" s="1451"/>
      <c r="C12" s="1451"/>
      <c r="D12" s="1451"/>
      <c r="E12" s="1451"/>
      <c r="H12" s="1451"/>
      <c r="I12" s="1451"/>
      <c r="J12" s="1452"/>
      <c r="K12" s="1451"/>
      <c r="L12" s="1451"/>
      <c r="M12" s="1451"/>
      <c r="N12" s="1451"/>
      <c r="O12" s="1451"/>
      <c r="Q12" s="39"/>
      <c r="S12" s="481"/>
      <c r="T12" s="479"/>
    </row>
    <row r="13" spans="1:21" ht="17.25" customHeight="1">
      <c r="B13" s="1451"/>
      <c r="C13" s="1451"/>
      <c r="D13" s="1451"/>
      <c r="E13" s="1451"/>
      <c r="H13" s="1451"/>
      <c r="I13" s="1451"/>
      <c r="J13" s="1452"/>
      <c r="K13" s="1451"/>
      <c r="L13" s="1451"/>
      <c r="M13" s="1451"/>
      <c r="N13" s="1451"/>
      <c r="O13" s="1451"/>
      <c r="Q13" s="39"/>
      <c r="S13" s="481"/>
      <c r="T13" s="479"/>
    </row>
    <row r="14" spans="1:21" ht="17.25" customHeight="1">
      <c r="A14" s="1458"/>
      <c r="B14" s="1472"/>
      <c r="C14" s="1472"/>
      <c r="D14" s="1473"/>
      <c r="E14" s="1473"/>
      <c r="F14" s="633"/>
      <c r="G14" s="847"/>
      <c r="H14" s="845"/>
      <c r="I14" s="845"/>
      <c r="J14" s="309"/>
      <c r="K14" s="853"/>
      <c r="L14" s="853"/>
      <c r="M14" s="853"/>
      <c r="N14" s="853"/>
      <c r="O14" s="853"/>
      <c r="P14" s="853"/>
      <c r="Q14" s="39"/>
      <c r="S14" s="481"/>
      <c r="T14" s="479"/>
    </row>
    <row r="15" spans="1:21" s="72" customFormat="1" ht="17.25" customHeight="1">
      <c r="A15" s="635" t="s">
        <v>2051</v>
      </c>
      <c r="B15" s="1365" t="s">
        <v>378</v>
      </c>
      <c r="C15" s="1365" t="s">
        <v>378</v>
      </c>
      <c r="D15" s="846">
        <f>IFERROR(('2-3～4'!Q62/1.193)*100,"-")</f>
        <v>87.342833193629502</v>
      </c>
      <c r="E15" s="846">
        <f>('2-1～2'!O65/(219832/12))*100</f>
        <v>28.074165726554824</v>
      </c>
      <c r="F15" s="846">
        <f>('2-3～4'!B15/(53/12))*100</f>
        <v>158.49056603773585</v>
      </c>
      <c r="G15" s="850">
        <f>('5-1～2'!P74/1.14)*100</f>
        <v>101.75438596491229</v>
      </c>
      <c r="H15" s="851">
        <f>('5-1～2'!T74/1572)*100</f>
        <v>86.132315521628499</v>
      </c>
      <c r="I15" s="846">
        <f>('1-3～4'!E54/31703)*100</f>
        <v>109.86341986562786</v>
      </c>
      <c r="J15" s="482">
        <v>92.3</v>
      </c>
      <c r="K15" s="854">
        <f>('1-3～4'!H54/(239017/12))*100</f>
        <v>179.69600488668172</v>
      </c>
      <c r="L15" s="854">
        <f>('1-3～4'!K54/(255285/12))*100</f>
        <v>172.37675539103356</v>
      </c>
      <c r="M15" s="855" t="s">
        <v>866</v>
      </c>
      <c r="N15" s="855">
        <f>('1-5'!B14/(96300/12))*100</f>
        <v>115.2398753894081</v>
      </c>
      <c r="O15" s="854">
        <f>('1-5'!E14/266228)*100</f>
        <v>106.36972820289377</v>
      </c>
      <c r="P15" s="2062">
        <f>'4-7 (2020基準)'!B13</f>
        <v>104.4</v>
      </c>
      <c r="Q15" s="56"/>
      <c r="S15" s="897"/>
    </row>
    <row r="16" spans="1:21" s="72" customFormat="1" ht="17.25" customHeight="1">
      <c r="A16" s="636" t="s">
        <v>2015</v>
      </c>
      <c r="B16" s="1365" t="s">
        <v>378</v>
      </c>
      <c r="C16" s="1365" t="s">
        <v>378</v>
      </c>
      <c r="D16" s="846">
        <f>IFERROR(('2-3～4'!Q63/1.193)*100,"-")</f>
        <v>87.342833193629502</v>
      </c>
      <c r="E16" s="846">
        <f>('2-1～2'!O66/(219832/12))*100</f>
        <v>28.832926962407658</v>
      </c>
      <c r="F16" s="846">
        <f>('2-3～4'!B16/(53/12))*100</f>
        <v>158.49056603773585</v>
      </c>
      <c r="G16" s="850">
        <f>('5-1～2'!P75/1.14)*100</f>
        <v>104.38596491228071</v>
      </c>
      <c r="H16" s="851">
        <f>('5-1～2'!T75/1572)*100</f>
        <v>96.246819338422398</v>
      </c>
      <c r="I16" s="846">
        <f>('1-3～4'!E55/31703)*100</f>
        <v>109.61738636722076</v>
      </c>
      <c r="J16" s="482">
        <v>92</v>
      </c>
      <c r="K16" s="854">
        <f>('1-3～4'!H55/(239017/12))*100</f>
        <v>93.166594844718162</v>
      </c>
      <c r="L16" s="854">
        <f>('1-3～4'!K55/(255285/12))*100</f>
        <v>113.3086550326106</v>
      </c>
      <c r="M16" s="855" t="s">
        <v>866</v>
      </c>
      <c r="N16" s="855">
        <f>('1-5'!B15/(96300/12))*100</f>
        <v>102.97819314641745</v>
      </c>
      <c r="O16" s="854">
        <f>('1-5'!E15/266228)*100</f>
        <v>91.104617095121483</v>
      </c>
      <c r="P16" s="2062">
        <f>'4-7 (2020基準)'!B14</f>
        <v>105</v>
      </c>
      <c r="Q16" s="56"/>
      <c r="S16" s="897"/>
    </row>
    <row r="17" spans="1:19" s="72" customFormat="1" ht="17.25" customHeight="1">
      <c r="A17" s="636" t="s">
        <v>1679</v>
      </c>
      <c r="B17" s="1365" t="s">
        <v>378</v>
      </c>
      <c r="C17" s="1365" t="s">
        <v>378</v>
      </c>
      <c r="D17" s="846">
        <f>IFERROR(('2-3～4'!Q64/1.193)*100,"-")</f>
        <v>87.426655490360432</v>
      </c>
      <c r="E17" s="846">
        <f>('2-1～2'!O67/(219832/12))*100</f>
        <v>14.749445030750758</v>
      </c>
      <c r="F17" s="846">
        <f>('2-3～4'!B17/(53/12))*100</f>
        <v>158.49056603773585</v>
      </c>
      <c r="G17" s="850">
        <f>('5-1～2'!P76/1.14)*100</f>
        <v>106.14035087719299</v>
      </c>
      <c r="H17" s="851">
        <f>('5-1～2'!T76/1572)*100</f>
        <v>110.68702290076335</v>
      </c>
      <c r="I17" s="846">
        <f>('1-3～4'!E56/31703)*100</f>
        <v>105.60514777781282</v>
      </c>
      <c r="J17" s="482">
        <v>89.2</v>
      </c>
      <c r="K17" s="854">
        <f>('1-3～4'!H56/(239017/12))*100</f>
        <v>89.290719906952233</v>
      </c>
      <c r="L17" s="854">
        <f>('1-3～4'!K56/(255285/12))*100</f>
        <v>62.123509019331337</v>
      </c>
      <c r="M17" s="855" t="s">
        <v>866</v>
      </c>
      <c r="N17" s="855">
        <f>('1-5'!B16/(96300/12))*100</f>
        <v>89.869158878504678</v>
      </c>
      <c r="O17" s="854">
        <f>('1-5'!E16/266228)*100</f>
        <v>96.545066634613946</v>
      </c>
      <c r="P17" s="2062">
        <f>'4-7 (2020基準)'!B15</f>
        <v>105</v>
      </c>
      <c r="Q17" s="56"/>
      <c r="S17" s="897"/>
    </row>
    <row r="18" spans="1:19" s="72" customFormat="1" ht="17.25" customHeight="1">
      <c r="A18" s="636" t="s">
        <v>1696</v>
      </c>
      <c r="B18" s="1365" t="s">
        <v>378</v>
      </c>
      <c r="C18" s="1365" t="s">
        <v>378</v>
      </c>
      <c r="D18" s="846">
        <f>IFERROR(('2-3～4'!Q65/1.193)*100,"-")</f>
        <v>87.342833193629502</v>
      </c>
      <c r="E18" s="846">
        <f>('2-1～2'!O68/(219832/12))*100</f>
        <v>33.23265038756869</v>
      </c>
      <c r="F18" s="846">
        <f>('2-3～4'!B18/(53/12))*100</f>
        <v>226.41509433962264</v>
      </c>
      <c r="G18" s="850">
        <f>('5-1～2'!P77/1.14)*100</f>
        <v>112.28070175438599</v>
      </c>
      <c r="H18" s="851">
        <f>('5-1～2'!T77/1572)*100</f>
        <v>81.61577608142494</v>
      </c>
      <c r="I18" s="846">
        <f>('1-3～4'!E57/31703)*100</f>
        <v>99.826514840866793</v>
      </c>
      <c r="J18" s="482">
        <v>86.9</v>
      </c>
      <c r="K18" s="854">
        <f>('1-3～4'!H57/(239017/12))*100</f>
        <v>185.99681194224681</v>
      </c>
      <c r="L18" s="854">
        <f>('1-3～4'!K57/(255285/12))*100</f>
        <v>86.44926258887125</v>
      </c>
      <c r="M18" s="855" t="s">
        <v>866</v>
      </c>
      <c r="N18" s="855">
        <f>('1-5'!B17/(96300/12))*100</f>
        <v>95.389408099688481</v>
      </c>
      <c r="O18" s="854">
        <f>('1-5'!E17/266228)*100</f>
        <v>114.87221479333502</v>
      </c>
      <c r="P18" s="2062">
        <f>'4-7 (2020基準)'!B16</f>
        <v>104.9</v>
      </c>
      <c r="Q18" s="56"/>
      <c r="S18" s="897"/>
    </row>
    <row r="19" spans="1:19" s="72" customFormat="1" ht="17.25" customHeight="1">
      <c r="A19" s="636" t="s">
        <v>1944</v>
      </c>
      <c r="B19" s="1365" t="s">
        <v>378</v>
      </c>
      <c r="C19" s="1365" t="s">
        <v>378</v>
      </c>
      <c r="D19" s="846">
        <f>IFERROR(('2-3～4'!Q66/1.193)*100,"-")</f>
        <v>87.259010896898559</v>
      </c>
      <c r="E19" s="846">
        <f>('2-1～2'!O69/(219832/12))*100</f>
        <v>21.054259616434372</v>
      </c>
      <c r="F19" s="846">
        <f>('2-3～4'!B19/(53/12))*100</f>
        <v>45.283018867924525</v>
      </c>
      <c r="G19" s="850">
        <f>('5-1～2'!P78/1.14)*100</f>
        <v>111.40350877192984</v>
      </c>
      <c r="H19" s="851">
        <f>('5-1～2'!T78/1572)*100</f>
        <v>77.226463104325703</v>
      </c>
      <c r="I19" s="846">
        <f>('1-3～4'!E58/31703)*100</f>
        <v>102.93663060278206</v>
      </c>
      <c r="J19" s="482">
        <v>93.9</v>
      </c>
      <c r="K19" s="854">
        <f>('1-3～4'!H58/(239017/12))*100</f>
        <v>78.908194814594779</v>
      </c>
      <c r="L19" s="854">
        <f>('1-3～4'!K58/(255285/12))*100</f>
        <v>58.861272695222986</v>
      </c>
      <c r="M19" s="855" t="s">
        <v>866</v>
      </c>
      <c r="N19" s="855">
        <f>('1-5'!B18/(96300/12))*100</f>
        <v>109.49532710280374</v>
      </c>
      <c r="O19" s="854">
        <f>('1-5'!E18/266228)*100</f>
        <v>97.790239944709043</v>
      </c>
      <c r="P19" s="2062">
        <f>'4-7 (2020基準)'!B17</f>
        <v>104.9</v>
      </c>
      <c r="Q19" s="56"/>
      <c r="S19" s="897"/>
    </row>
    <row r="20" spans="1:19" s="72" customFormat="1" ht="17.25" customHeight="1">
      <c r="A20" s="636" t="s">
        <v>1957</v>
      </c>
      <c r="B20" s="1365" t="s">
        <v>378</v>
      </c>
      <c r="C20" s="1365" t="s">
        <v>378</v>
      </c>
      <c r="D20" s="846">
        <f>IFERROR(('2-3～4'!Q67/1.193)*100,"-")</f>
        <v>86.839899413243927</v>
      </c>
      <c r="E20" s="846">
        <f>('2-1～2'!O70/(219832/12))*100</f>
        <v>24.973616216019508</v>
      </c>
      <c r="F20" s="846">
        <f>('2-3～4'!B20/(53/12))*100</f>
        <v>135.84905660377359</v>
      </c>
      <c r="G20" s="850">
        <f>('5-1～2'!P79/1.14)*100</f>
        <v>114.03508771929826</v>
      </c>
      <c r="H20" s="851">
        <f>('5-1～2'!T79/1572)*100</f>
        <v>79.32569974554707</v>
      </c>
      <c r="I20" s="846">
        <f>('1-3～4'!E59/31703)*100</f>
        <v>107.11289152446142</v>
      </c>
      <c r="J20" s="482">
        <v>96.1</v>
      </c>
      <c r="K20" s="854">
        <f>('1-3～4'!H59/(239017/12))*100</f>
        <v>193.75860294456044</v>
      </c>
      <c r="L20" s="854">
        <f>('1-3～4'!K59/(255285/12))*100</f>
        <v>432.0441859098654</v>
      </c>
      <c r="M20" s="855" t="s">
        <v>866</v>
      </c>
      <c r="N20" s="855">
        <f>('1-5'!B19/(96300/12))*100</f>
        <v>98.130841121495322</v>
      </c>
      <c r="O20" s="854">
        <f>('1-5'!E19/266228)*100</f>
        <v>100.23588803581893</v>
      </c>
      <c r="P20" s="2062">
        <f>'4-7 (2020基準)'!B18</f>
        <v>105.4</v>
      </c>
      <c r="Q20" s="56"/>
      <c r="S20" s="897"/>
    </row>
    <row r="21" spans="1:19" s="72" customFormat="1" ht="17.25" customHeight="1">
      <c r="A21" s="636" t="s">
        <v>867</v>
      </c>
      <c r="B21" s="1365" t="s">
        <v>378</v>
      </c>
      <c r="C21" s="1365" t="s">
        <v>378</v>
      </c>
      <c r="D21" s="846">
        <f>IFERROR(('2-3～4'!Q68/1.193)*100,"-")</f>
        <v>87.59430008382229</v>
      </c>
      <c r="E21" s="846">
        <f>('2-1～2'!O71/(219832/12))*100</f>
        <v>29.799119327486444</v>
      </c>
      <c r="F21" s="846">
        <f>('2-3～4'!B21/(53/12))*100</f>
        <v>22.641509433962263</v>
      </c>
      <c r="G21" s="850">
        <f>('5-1～2'!P80/1.14)*100</f>
        <v>107.89473684210526</v>
      </c>
      <c r="H21" s="851">
        <f>('5-1～2'!T80/1572)*100</f>
        <v>70.292620865139952</v>
      </c>
      <c r="I21" s="846">
        <f>('1-3～4'!E60/31703)*100</f>
        <v>109.68362615525345</v>
      </c>
      <c r="J21" s="482">
        <v>93.3</v>
      </c>
      <c r="K21" s="854">
        <f>('1-3～4'!H60/(239017/12))*100</f>
        <v>165.58320119489409</v>
      </c>
      <c r="L21" s="854">
        <f>('1-3～4'!K60/(255285/12))*100</f>
        <v>761.93430871379041</v>
      </c>
      <c r="M21" s="855" t="s">
        <v>866</v>
      </c>
      <c r="N21" s="855">
        <f>IFERROR(('1-5'!B20/(96300/12))*100,"-")</f>
        <v>96.311526479750782</v>
      </c>
      <c r="O21" s="854">
        <f>('1-5'!E20/266228)*100</f>
        <v>119.50733957359856</v>
      </c>
      <c r="P21" s="2062">
        <f>'4-7 (2020基準)'!B19</f>
        <v>105.4</v>
      </c>
      <c r="Q21" s="56"/>
    </row>
    <row r="22" spans="1:19" s="72" customFormat="1" ht="17.25" customHeight="1">
      <c r="A22" s="636" t="s">
        <v>1210</v>
      </c>
      <c r="B22" s="1365" t="s">
        <v>378</v>
      </c>
      <c r="C22" s="1365" t="s">
        <v>378</v>
      </c>
      <c r="D22" s="846">
        <f>IFERROR(('2-3～4'!Q69/1.193)*100,"-")</f>
        <v>87.929589270746007</v>
      </c>
      <c r="E22" s="846">
        <f>('2-1～2'!O72/(219832/12))*100</f>
        <v>29.165908511954587</v>
      </c>
      <c r="F22" s="846">
        <f>('2-3～4'!B22/(53/12))*100</f>
        <v>45.283018867924525</v>
      </c>
      <c r="G22" s="850">
        <f>('5-1～2'!P81/1.14)*100</f>
        <v>100.87719298245614</v>
      </c>
      <c r="H22" s="851">
        <f>('5-1～2'!T81/1572)*100</f>
        <v>111.323155216285</v>
      </c>
      <c r="I22" s="846">
        <f>('1-3～4'!E61/31703)*100</f>
        <v>114.53174778412138</v>
      </c>
      <c r="J22" s="482">
        <v>93</v>
      </c>
      <c r="K22" s="854">
        <f>('1-3～4'!H61/(239017/12))*100</f>
        <v>96.399837668450374</v>
      </c>
      <c r="L22" s="854">
        <f>('1-3～4'!K61/(255285/12))*100</f>
        <v>143.92855044362182</v>
      </c>
      <c r="M22" s="855" t="s">
        <v>866</v>
      </c>
      <c r="N22" s="855">
        <f>IFERROR(('1-5'!B21/(96300/12))*100,"-")</f>
        <v>90.417445482866043</v>
      </c>
      <c r="O22" s="854">
        <f>('1-5'!E21/266228)*100</f>
        <v>94.974608230539232</v>
      </c>
      <c r="P22" s="2062">
        <f>'4-7 (2020基準)'!B20</f>
        <v>105.9</v>
      </c>
      <c r="Q22" s="56"/>
    </row>
    <row r="23" spans="1:19" s="72" customFormat="1" ht="17.25" customHeight="1">
      <c r="A23" s="636" t="s">
        <v>1364</v>
      </c>
      <c r="B23" s="1365" t="s">
        <v>378</v>
      </c>
      <c r="C23" s="1365" t="s">
        <v>378</v>
      </c>
      <c r="D23" s="846">
        <f>IFERROR(('2-3～4'!Q70/1.193)*100,"-")</f>
        <v>88.600167644593455</v>
      </c>
      <c r="E23" s="846">
        <f>('2-1～2'!O73/(219832/12))*100</f>
        <v>24.96815750209251</v>
      </c>
      <c r="F23" s="846">
        <f>('2-3～4'!B23/(53/12))*100</f>
        <v>135.84905660377359</v>
      </c>
      <c r="G23" s="850">
        <f>('5-1～2'!P82/1.14)*100</f>
        <v>94.736842105263179</v>
      </c>
      <c r="H23" s="851">
        <f>('5-1～2'!T82/1572)*100</f>
        <v>141.6030534351145</v>
      </c>
      <c r="I23" s="846">
        <f>('1-3～4'!E62/31703)*100</f>
        <v>115.84392644229253</v>
      </c>
      <c r="J23" s="482">
        <v>97.4</v>
      </c>
      <c r="K23" s="854">
        <f>('1-3～4'!H62/(239017/12))*100</f>
        <v>108.62993008865477</v>
      </c>
      <c r="L23" s="854">
        <f>('1-3～4'!K62/(255285/12))*100</f>
        <v>90.364886303543102</v>
      </c>
      <c r="M23" s="855" t="s">
        <v>866</v>
      </c>
      <c r="N23" s="855">
        <f>IFERROR(('1-5'!B22/(96300/12))*100,"-")</f>
        <v>89.794392523364479</v>
      </c>
      <c r="O23" s="854">
        <f>('1-5'!E22/266228)*100</f>
        <v>106.43433448021997</v>
      </c>
      <c r="P23" s="2062">
        <f>'4-7 (2020基準)'!B21</f>
        <v>106.5</v>
      </c>
      <c r="Q23" s="56"/>
    </row>
    <row r="24" spans="1:19" s="72" customFormat="1" ht="17.25" customHeight="1">
      <c r="A24" s="635" t="s">
        <v>1581</v>
      </c>
      <c r="B24" s="1365" t="s">
        <v>378</v>
      </c>
      <c r="C24" s="1365" t="s">
        <v>378</v>
      </c>
      <c r="D24" s="846">
        <f>IFERROR(('2-3～4'!Q71/1.193)*100,"-")</f>
        <v>88.097233864207865</v>
      </c>
      <c r="E24" s="846">
        <f>('2-1～2'!O74/(219832/12))*100</f>
        <v>31.96077004257797</v>
      </c>
      <c r="F24" s="846">
        <f>('2-3～4'!B24/(53/12))*100</f>
        <v>113.20754716981132</v>
      </c>
      <c r="G24" s="850">
        <f>('5-1～2'!P83/1.14)*100</f>
        <v>93.859649122807028</v>
      </c>
      <c r="H24" s="851">
        <f>('5-1～2'!T83/1572)*100</f>
        <v>98.282442748091597</v>
      </c>
      <c r="I24" s="846">
        <f>('1-3～4'!E63/31703)*100</f>
        <v>112.74642778285966</v>
      </c>
      <c r="J24" s="482">
        <v>89.3</v>
      </c>
      <c r="K24" s="854">
        <f>('1-3～4'!H63/(239017/12))*100</f>
        <v>117.57155348782725</v>
      </c>
      <c r="L24" s="854">
        <f>('1-3～4'!K63/(255285/12))*100</f>
        <v>162.00716845878136</v>
      </c>
      <c r="M24" s="855" t="s">
        <v>866</v>
      </c>
      <c r="N24" s="855">
        <f>IFERROR(('1-5'!B23/(96300/12))*100,"-")</f>
        <v>90.616822429906534</v>
      </c>
      <c r="O24" s="854">
        <f>('1-5'!E23/266228)*100</f>
        <v>96.127003921450779</v>
      </c>
      <c r="P24" s="2062">
        <f>'4-7 (2020基準)'!B22</f>
        <v>106.4</v>
      </c>
      <c r="Q24" s="56"/>
    </row>
    <row r="25" spans="1:19" s="72" customFormat="1" ht="17.25" customHeight="1">
      <c r="A25" s="636" t="s">
        <v>1605</v>
      </c>
      <c r="B25" s="1365" t="s">
        <v>378</v>
      </c>
      <c r="C25" s="1365" t="s">
        <v>378</v>
      </c>
      <c r="D25" s="846">
        <f>IFERROR(('2-3～4'!Q72/1.193)*100,"-")</f>
        <v>88.767812238055313</v>
      </c>
      <c r="E25" s="846">
        <f>('2-1～2'!O75/(219832/12))*100</f>
        <v>33.472833800356639</v>
      </c>
      <c r="F25" s="846">
        <f>('2-3～4'!B25/(53/12))*100</f>
        <v>203.77358490566039</v>
      </c>
      <c r="G25" s="850">
        <f>('5-1～2'!P84/1.14)*100</f>
        <v>96.491228070175453</v>
      </c>
      <c r="H25" s="851">
        <f>('5-1～2'!T84/1572)*100</f>
        <v>131.87022900763358</v>
      </c>
      <c r="I25" s="846">
        <f>('1-3～4'!E64/31703)*100</f>
        <v>109.68678043087405</v>
      </c>
      <c r="J25" s="482">
        <v>91.1</v>
      </c>
      <c r="K25" s="854">
        <f>('1-3～4'!H64/(239017/12))*100</f>
        <v>75.012237623265293</v>
      </c>
      <c r="L25" s="854">
        <f>('1-3～4'!K64/(255285/12))*100</f>
        <v>133.51195722427875</v>
      </c>
      <c r="M25" s="855" t="s">
        <v>866</v>
      </c>
      <c r="N25" s="855">
        <f>IFERROR(('1-5'!B24/(96300/12))*100,"-")</f>
        <v>109.00934579439252</v>
      </c>
      <c r="O25" s="854">
        <f>('1-5'!E24/266228)*100</f>
        <v>123.98921225415809</v>
      </c>
      <c r="P25" s="2062">
        <f>'4-7 (2020基準)'!B23</f>
        <v>107.1</v>
      </c>
      <c r="Q25" s="56"/>
    </row>
    <row r="26" spans="1:19" s="72" customFormat="1" ht="17.25" customHeight="1">
      <c r="A26" s="636" t="s">
        <v>1616</v>
      </c>
      <c r="B26" s="1365" t="s">
        <v>378</v>
      </c>
      <c r="C26" s="1365" t="s">
        <v>378</v>
      </c>
      <c r="D26" s="846">
        <f>IFERROR(('2-3～4'!Q73/1.193)*100,"-")</f>
        <v>89.019279128248115</v>
      </c>
      <c r="E26" s="846">
        <f>('2-1～2'!O76/(219832/12))*100</f>
        <v>17.282288292878199</v>
      </c>
      <c r="F26" s="846">
        <f>('2-3～4'!B26/(53/12))*100</f>
        <v>90.566037735849051</v>
      </c>
      <c r="G26" s="850">
        <f>('5-1～2'!P85/1.14)*100</f>
        <v>95.614035087719316</v>
      </c>
      <c r="H26" s="851">
        <f>('5-1～2'!T85/1572)*100</f>
        <v>91.284987277353693</v>
      </c>
      <c r="I26" s="846">
        <f>('1-3～4'!E65/31703)*100</f>
        <v>105.65246191212188</v>
      </c>
      <c r="J26" s="482">
        <v>88.7</v>
      </c>
      <c r="K26" s="854">
        <f>('1-3～4'!H65/(239017/12))*100</f>
        <v>122.84816561165105</v>
      </c>
      <c r="L26" s="854">
        <f>('1-3～4'!K65/(255285/12))*100</f>
        <v>120.6275339326635</v>
      </c>
      <c r="M26" s="855" t="s">
        <v>866</v>
      </c>
      <c r="N26" s="855">
        <f>IFERROR(('1-5'!B25/(96300/12))*100,"-")</f>
        <v>131.02803738317758</v>
      </c>
      <c r="O26" s="854">
        <f>('1-5'!E25/266228)*100</f>
        <v>109.26311282058987</v>
      </c>
      <c r="P26" s="2062">
        <f>'4-7 (2020基準)'!B24</f>
        <v>107.9</v>
      </c>
      <c r="Q26" s="56"/>
    </row>
    <row r="27" spans="1:19" s="72" customFormat="1" ht="17.25" customHeight="1">
      <c r="A27" s="636" t="s">
        <v>1645</v>
      </c>
      <c r="B27" s="1365" t="s">
        <v>378</v>
      </c>
      <c r="C27" s="1365" t="s">
        <v>378</v>
      </c>
      <c r="D27" s="846">
        <f>IFERROR(('2-3～4'!Q74/1.193)*100,"-")</f>
        <v>89.270746018440889</v>
      </c>
      <c r="E27" s="846">
        <f>('2-1～2'!O77/(219832/12))*100</f>
        <v>15.251646712034644</v>
      </c>
      <c r="F27" s="846">
        <f>('2-3～4'!B27/(53/12))*100</f>
        <v>135.84905660377359</v>
      </c>
      <c r="G27" s="850">
        <f>('5-1～2'!P86/1.14)*100</f>
        <v>95.614035087719316</v>
      </c>
      <c r="H27" s="851">
        <f>('5-1～2'!T86/1572)*100</f>
        <v>84.732824427480907</v>
      </c>
      <c r="I27" s="846">
        <f>('1-3～4'!E66/31703)*100</f>
        <v>106.48834495158187</v>
      </c>
      <c r="J27" s="482">
        <v>87.7</v>
      </c>
      <c r="K27" s="854">
        <f>('1-3～4'!H66/(239017/12))*100</f>
        <v>107.0584937473067</v>
      </c>
      <c r="L27" s="854">
        <f>('1-3～4'!K66/(255285/12))*100</f>
        <v>220.13514307538634</v>
      </c>
      <c r="M27" s="855" t="s">
        <v>866</v>
      </c>
      <c r="N27" s="855">
        <f>IFERROR(('1-5'!B26/(96300/12))*100,"-")</f>
        <v>119.48909657320871</v>
      </c>
      <c r="O27" s="854">
        <f>('1-5'!E26/266228)*100</f>
        <v>107.07889478191626</v>
      </c>
      <c r="P27" s="2062">
        <f>'4-7 (2020基準)'!B25</f>
        <v>107.9</v>
      </c>
      <c r="Q27" s="56"/>
    </row>
    <row r="28" spans="1:19" s="72" customFormat="1" ht="17.25" customHeight="1">
      <c r="A28" s="636" t="s">
        <v>2015</v>
      </c>
      <c r="B28" s="1365" t="s">
        <v>378</v>
      </c>
      <c r="C28" s="1365" t="s">
        <v>378</v>
      </c>
      <c r="D28" s="846">
        <f>IFERROR(('2-3～4'!Q75/1.193)*100,"-")</f>
        <v>90.611902766135785</v>
      </c>
      <c r="E28" s="846">
        <f>('2-1～2'!O78/(219832/12))*100</f>
        <v>16.834673750864297</v>
      </c>
      <c r="F28" s="846">
        <f>('2-3～4'!B28/(53/12))*100</f>
        <v>90.566037735849051</v>
      </c>
      <c r="G28" s="850">
        <f>('5-1～2'!P87/1.14)*100</f>
        <v>98.24561403508774</v>
      </c>
      <c r="H28" s="851">
        <f>('5-1～2'!T87/1572)*100</f>
        <v>94.083969465648849</v>
      </c>
      <c r="I28" s="846">
        <f>('1-3～4'!E67/31703)*100</f>
        <v>107.75005519982336</v>
      </c>
      <c r="J28" s="482">
        <v>93.1</v>
      </c>
      <c r="K28" s="854">
        <f>('1-3～4'!H67/(239017/12))*100</f>
        <v>107.33462473380555</v>
      </c>
      <c r="L28" s="854">
        <f>('1-3～4'!K67/(255285/12))*100</f>
        <v>127.194312239262</v>
      </c>
      <c r="M28" s="855" t="s">
        <v>866</v>
      </c>
      <c r="N28" s="855">
        <f>IFERROR(('1-5'!B27/(96300/12))*100,"-")</f>
        <v>107.25233644859813</v>
      </c>
      <c r="O28" s="854">
        <f>('1-5'!E27/266228)*100</f>
        <v>112.75147617831331</v>
      </c>
      <c r="P28" s="2062">
        <f>'4-7 (2020基準)'!B26</f>
        <v>108.4</v>
      </c>
      <c r="Q28" s="56"/>
    </row>
    <row r="29" spans="1:19" s="72" customFormat="1" ht="17.25" customHeight="1">
      <c r="A29" s="636" t="s">
        <v>1679</v>
      </c>
      <c r="B29" s="846"/>
      <c r="C29" s="846"/>
      <c r="D29" s="846"/>
      <c r="E29" s="846"/>
      <c r="F29" s="846"/>
      <c r="G29" s="850"/>
      <c r="H29" s="851"/>
      <c r="I29" s="846"/>
      <c r="J29" s="482">
        <v>89.5</v>
      </c>
      <c r="K29" s="854"/>
      <c r="L29" s="854"/>
      <c r="M29" s="855"/>
      <c r="N29" s="855"/>
      <c r="O29" s="854"/>
      <c r="P29" s="2062">
        <f>'4-7 (2020基準)'!B27</f>
        <v>109.2</v>
      </c>
      <c r="Q29" s="56"/>
    </row>
    <row r="30" spans="1:19" s="72" customFormat="1" ht="17.25" customHeight="1" thickBot="1">
      <c r="A30" s="636"/>
      <c r="B30" s="846"/>
      <c r="C30" s="846"/>
      <c r="D30" s="846"/>
      <c r="E30" s="846"/>
      <c r="F30" s="846"/>
      <c r="G30" s="850"/>
      <c r="H30" s="851"/>
      <c r="I30" s="846"/>
      <c r="J30" s="482"/>
      <c r="K30" s="854"/>
      <c r="L30" s="854"/>
      <c r="M30" s="855"/>
      <c r="N30" s="855"/>
      <c r="O30" s="854"/>
      <c r="P30" s="854"/>
      <c r="Q30" s="56"/>
    </row>
    <row r="31" spans="1:19" s="72" customFormat="1" ht="17.25" customHeight="1" thickBot="1">
      <c r="A31" s="483" t="s">
        <v>36</v>
      </c>
      <c r="B31" s="1366" t="s">
        <v>1692</v>
      </c>
      <c r="C31" s="1255" t="s">
        <v>1692</v>
      </c>
      <c r="D31" s="2134">
        <f>IFERROR(((D29/D17)*100)-100,"-")</f>
        <v>-100</v>
      </c>
      <c r="E31" s="2134">
        <f t="shared" ref="E31:F31" si="0">((E29/E17)*100)-100</f>
        <v>-100</v>
      </c>
      <c r="F31" s="2134">
        <f t="shared" si="0"/>
        <v>-100</v>
      </c>
      <c r="G31" s="2134">
        <f t="shared" ref="G31:I31" si="1">((G29/G17)*100)-100</f>
        <v>-100</v>
      </c>
      <c r="H31" s="2134">
        <f t="shared" si="1"/>
        <v>-100</v>
      </c>
      <c r="I31" s="2134">
        <f t="shared" si="1"/>
        <v>-100</v>
      </c>
      <c r="J31" s="2135">
        <f>生産指数!E38</f>
        <v>0.3</v>
      </c>
      <c r="K31" s="1542">
        <f>((K29/K17)*100)-100</f>
        <v>-100</v>
      </c>
      <c r="L31" s="1542">
        <f>((L29/L17)*100)-100</f>
        <v>-100</v>
      </c>
      <c r="M31" s="856" t="s">
        <v>1174</v>
      </c>
      <c r="N31" s="2136" t="s">
        <v>868</v>
      </c>
      <c r="O31" s="1542">
        <f>((O29/O17)*100)-100</f>
        <v>-100</v>
      </c>
      <c r="P31" s="2137">
        <f>((P29/P17)*100)-100</f>
        <v>4</v>
      </c>
      <c r="Q31" s="56"/>
    </row>
    <row r="32" spans="1:19" s="72" customFormat="1" ht="17.25" customHeight="1">
      <c r="A32" s="2241"/>
      <c r="B32" s="2243" t="s">
        <v>869</v>
      </c>
      <c r="C32" s="2243"/>
      <c r="D32" s="2243" t="s">
        <v>870</v>
      </c>
      <c r="E32" s="2228" t="s">
        <v>871</v>
      </c>
      <c r="F32" s="2228" t="s">
        <v>872</v>
      </c>
      <c r="G32" s="2243" t="s">
        <v>873</v>
      </c>
      <c r="H32" s="2243"/>
      <c r="I32" s="2243"/>
      <c r="J32" s="2234" t="s">
        <v>874</v>
      </c>
      <c r="K32" s="2245" t="s">
        <v>875</v>
      </c>
      <c r="L32" s="2234" t="s">
        <v>876</v>
      </c>
      <c r="M32" s="2243" t="s">
        <v>877</v>
      </c>
      <c r="N32" s="2228" t="s">
        <v>878</v>
      </c>
      <c r="O32" s="2243" t="s">
        <v>879</v>
      </c>
      <c r="P32" s="2243"/>
      <c r="Q32" s="56"/>
    </row>
    <row r="33" spans="1:17" s="72" customFormat="1" ht="17.25" customHeight="1">
      <c r="A33" s="2242"/>
      <c r="B33" s="2244"/>
      <c r="C33" s="2244"/>
      <c r="D33" s="2244"/>
      <c r="E33" s="2229"/>
      <c r="F33" s="2229"/>
      <c r="G33" s="2244"/>
      <c r="H33" s="2244"/>
      <c r="I33" s="2244"/>
      <c r="J33" s="2235"/>
      <c r="K33" s="2246"/>
      <c r="L33" s="2235"/>
      <c r="M33" s="2244"/>
      <c r="N33" s="2229"/>
      <c r="O33" s="2244"/>
      <c r="P33" s="2244"/>
      <c r="Q33" s="56"/>
    </row>
    <row r="34" spans="1:17" s="72" customFormat="1" ht="17.25" customHeight="1">
      <c r="A34" s="2225" t="s">
        <v>880</v>
      </c>
      <c r="B34" s="2225"/>
      <c r="C34" s="2225"/>
      <c r="D34" s="2225"/>
      <c r="E34" s="2225"/>
      <c r="F34" s="2225"/>
      <c r="G34" s="1368" t="s">
        <v>1686</v>
      </c>
      <c r="H34" s="1368"/>
      <c r="I34" s="1368"/>
      <c r="J34" s="1368"/>
      <c r="K34" s="1368"/>
      <c r="L34" s="1368"/>
      <c r="M34" s="1369"/>
      <c r="N34" s="1369"/>
      <c r="O34" s="1369"/>
      <c r="P34" s="1369"/>
      <c r="Q34" s="56"/>
    </row>
    <row r="35" spans="1:17" s="72" customFormat="1" ht="17.25" customHeight="1">
      <c r="A35" s="638" t="s">
        <v>881</v>
      </c>
      <c r="B35" s="638"/>
      <c r="C35" s="638"/>
      <c r="D35" s="638"/>
      <c r="E35" s="638"/>
      <c r="F35" s="638"/>
      <c r="G35" s="39"/>
      <c r="H35" s="39"/>
      <c r="I35" s="39"/>
      <c r="J35" s="172"/>
      <c r="K35" s="39"/>
      <c r="L35" s="637"/>
      <c r="M35" s="39"/>
      <c r="N35" s="637"/>
      <c r="O35" s="39"/>
      <c r="P35" s="39"/>
      <c r="Q35" s="56"/>
    </row>
    <row r="36" spans="1:17" s="72" customFormat="1" ht="17.25" customHeight="1">
      <c r="A36" s="2225" t="s">
        <v>1811</v>
      </c>
      <c r="B36" s="2227"/>
      <c r="C36" s="2227"/>
      <c r="D36" s="2227"/>
      <c r="E36" s="2227"/>
      <c r="F36" s="2227"/>
      <c r="G36" s="40"/>
      <c r="H36" s="40"/>
      <c r="I36" s="40"/>
      <c r="J36" s="472"/>
      <c r="K36" s="40"/>
      <c r="L36" s="637"/>
      <c r="M36" s="40"/>
      <c r="N36" s="637"/>
      <c r="O36" s="40"/>
      <c r="Q36" s="56"/>
    </row>
    <row r="37" spans="1:17" s="72" customFormat="1" ht="17.25" customHeight="1">
      <c r="A37" s="2223" t="s">
        <v>1785</v>
      </c>
      <c r="B37" s="2224"/>
      <c r="C37" s="2224"/>
      <c r="D37" s="2224"/>
      <c r="E37" s="2224"/>
      <c r="F37" s="2224"/>
      <c r="G37" s="39"/>
      <c r="H37" s="39"/>
      <c r="I37" s="39"/>
      <c r="J37" s="172"/>
      <c r="K37" s="39"/>
      <c r="L37" s="637"/>
      <c r="M37" s="39"/>
      <c r="N37" s="39"/>
      <c r="O37" s="39"/>
      <c r="P37" s="56"/>
      <c r="Q37" s="56"/>
    </row>
    <row r="38" spans="1:17" s="72" customFormat="1" ht="17.25" customHeight="1">
      <c r="A38" s="2223" t="s">
        <v>2101</v>
      </c>
      <c r="B38" s="2224"/>
      <c r="C38" s="2224"/>
      <c r="D38" s="2224"/>
      <c r="E38" s="2224"/>
      <c r="F38" s="2224"/>
      <c r="G38" s="39"/>
      <c r="H38" s="39"/>
      <c r="I38" s="39"/>
      <c r="J38" s="172"/>
      <c r="K38" s="39"/>
      <c r="L38" s="637"/>
      <c r="M38" s="39"/>
      <c r="N38" s="39"/>
      <c r="O38" s="39"/>
      <c r="P38" s="39"/>
      <c r="Q38" s="56"/>
    </row>
    <row r="39" spans="1:17" s="72" customFormat="1" ht="17.25" customHeight="1">
      <c r="A39" s="2223" t="s">
        <v>882</v>
      </c>
      <c r="B39" s="2224"/>
      <c r="C39" s="2224"/>
      <c r="D39" s="2224"/>
      <c r="E39" s="2224"/>
      <c r="F39" s="2224"/>
      <c r="G39" s="39"/>
      <c r="H39" s="39"/>
      <c r="I39" s="39"/>
      <c r="J39" s="172"/>
      <c r="K39" s="39"/>
      <c r="L39" s="637"/>
      <c r="M39" s="39"/>
      <c r="N39" s="39"/>
      <c r="O39" s="39"/>
      <c r="P39" s="39"/>
      <c r="Q39" s="56"/>
    </row>
    <row r="40" spans="1:17" ht="16.5" customHeight="1">
      <c r="A40" s="3"/>
      <c r="B40" s="3"/>
      <c r="C40" s="6" t="s">
        <v>883</v>
      </c>
      <c r="D40" s="6"/>
      <c r="E40" s="3"/>
      <c r="F40" s="3"/>
      <c r="G40" s="6" t="s">
        <v>884</v>
      </c>
      <c r="H40" s="3"/>
      <c r="I40" s="3"/>
      <c r="J40" s="142"/>
      <c r="K40" s="3"/>
      <c r="L40" s="6"/>
      <c r="M40" s="6"/>
      <c r="N40" s="3"/>
      <c r="O40" s="3"/>
      <c r="P40" s="3"/>
      <c r="Q40" s="56"/>
    </row>
    <row r="41" spans="1:17" ht="14.5" thickBot="1">
      <c r="A41" s="39" t="s">
        <v>1810</v>
      </c>
      <c r="B41" s="41"/>
      <c r="C41" s="41"/>
      <c r="D41" s="41"/>
      <c r="E41" s="41"/>
      <c r="F41" s="41"/>
      <c r="G41" s="41"/>
      <c r="H41" s="41"/>
      <c r="I41" s="41"/>
      <c r="J41" s="484"/>
      <c r="K41" s="41"/>
      <c r="L41" s="41"/>
      <c r="M41" s="41"/>
      <c r="N41" s="41"/>
      <c r="O41" s="41"/>
      <c r="P41" s="41"/>
      <c r="Q41" s="39"/>
    </row>
    <row r="42" spans="1:17" ht="14.25" customHeight="1">
      <c r="A42" s="404"/>
      <c r="B42" s="475" t="s">
        <v>835</v>
      </c>
      <c r="C42" s="475" t="s">
        <v>8</v>
      </c>
      <c r="D42" s="475" t="s">
        <v>836</v>
      </c>
      <c r="E42" s="475" t="s">
        <v>837</v>
      </c>
      <c r="F42" s="475" t="s">
        <v>838</v>
      </c>
      <c r="G42" s="25" t="s">
        <v>885</v>
      </c>
      <c r="H42" s="475" t="s">
        <v>840</v>
      </c>
      <c r="I42" s="475" t="s">
        <v>710</v>
      </c>
      <c r="J42" s="383" t="s">
        <v>841</v>
      </c>
      <c r="K42" s="475" t="s">
        <v>842</v>
      </c>
      <c r="L42" s="475" t="s">
        <v>843</v>
      </c>
      <c r="M42" s="475" t="s">
        <v>844</v>
      </c>
      <c r="N42" s="475" t="s">
        <v>845</v>
      </c>
      <c r="O42" s="475" t="s">
        <v>886</v>
      </c>
      <c r="P42" s="475" t="s">
        <v>887</v>
      </c>
      <c r="Q42" s="383" t="s">
        <v>846</v>
      </c>
    </row>
    <row r="43" spans="1:17">
      <c r="A43" s="400" t="s">
        <v>847</v>
      </c>
      <c r="B43" s="629"/>
      <c r="C43" s="629"/>
      <c r="D43" s="169" t="s">
        <v>848</v>
      </c>
      <c r="E43" s="629"/>
      <c r="F43" s="629"/>
      <c r="G43" s="4" t="s">
        <v>888</v>
      </c>
      <c r="H43" s="169" t="s">
        <v>850</v>
      </c>
      <c r="I43" s="629"/>
      <c r="J43" s="485" t="s">
        <v>83</v>
      </c>
      <c r="K43" s="169" t="s">
        <v>851</v>
      </c>
      <c r="L43" s="629"/>
      <c r="M43" s="629"/>
      <c r="N43" s="169" t="s">
        <v>852</v>
      </c>
      <c r="O43" s="169" t="s">
        <v>889</v>
      </c>
      <c r="P43" s="169" t="s">
        <v>83</v>
      </c>
      <c r="Q43" s="32"/>
    </row>
    <row r="44" spans="1:17" ht="24" customHeight="1">
      <c r="A44" s="631"/>
      <c r="B44" s="412" t="s">
        <v>854</v>
      </c>
      <c r="C44" s="412" t="s">
        <v>855</v>
      </c>
      <c r="D44" s="412" t="s">
        <v>856</v>
      </c>
      <c r="E44" s="412" t="s">
        <v>857</v>
      </c>
      <c r="F44" s="412" t="s">
        <v>858</v>
      </c>
      <c r="G44" s="28" t="s">
        <v>890</v>
      </c>
      <c r="H44" s="412" t="s">
        <v>860</v>
      </c>
      <c r="I44" s="412" t="s">
        <v>715</v>
      </c>
      <c r="J44" s="161" t="s">
        <v>861</v>
      </c>
      <c r="K44" s="412" t="s">
        <v>862</v>
      </c>
      <c r="L44" s="412" t="s">
        <v>863</v>
      </c>
      <c r="M44" s="412" t="s">
        <v>864</v>
      </c>
      <c r="N44" s="412" t="s">
        <v>1600</v>
      </c>
      <c r="O44" s="412" t="s">
        <v>603</v>
      </c>
      <c r="P44" s="412" t="s">
        <v>891</v>
      </c>
      <c r="Q44" s="27" t="s">
        <v>853</v>
      </c>
    </row>
    <row r="45" spans="1:17" ht="14.25" customHeight="1">
      <c r="A45" s="14" t="s">
        <v>1812</v>
      </c>
      <c r="B45" s="849">
        <f>('2-1～2'!G9/'2-1～2'!$G$9)*100</f>
        <v>100</v>
      </c>
      <c r="C45" s="857">
        <f>('1-3～4'!C47/'1-3～4'!$C$47)*100</f>
        <v>100</v>
      </c>
      <c r="D45" s="858">
        <f>('2-3～4'!R55/'2-3～4'!$R$55)*100</f>
        <v>100</v>
      </c>
      <c r="E45" s="859">
        <f>('2-1～2'!W57/'2-1～2'!$W$57)*100</f>
        <v>100</v>
      </c>
      <c r="F45" s="849">
        <f>('2-3～4'!D8/'2-3～4'!$D$8)*100</f>
        <v>100</v>
      </c>
      <c r="G45" s="864">
        <f>('5-1～2'!R66/'5-1～2'!$R$66)*100</f>
        <v>100</v>
      </c>
      <c r="H45" s="864">
        <f>('5-1～2'!U66/'5-1～2'!$U$66)*100</f>
        <v>100</v>
      </c>
      <c r="I45" s="864">
        <f>('1-3～4'!F47/'1-3～4'!$F$47)*100</f>
        <v>100</v>
      </c>
      <c r="J45" s="639">
        <v>100</v>
      </c>
      <c r="K45" s="864">
        <f>('1-3～4'!I47/'1-3～4'!$I$47)*100</f>
        <v>100</v>
      </c>
      <c r="L45" s="864">
        <f>('1-3～4'!L47/'1-3～4'!$L$47)*100</f>
        <v>100</v>
      </c>
      <c r="M45" s="867">
        <f>('1-3～4'!O47/'1-3～4'!$O$47)*100</f>
        <v>100</v>
      </c>
      <c r="N45" s="864">
        <f>('1-5'!C7/'1-5'!$C$7)*100</f>
        <v>100</v>
      </c>
      <c r="O45" s="864">
        <f>('1-5'!F7/'1-5'!$F$7)*100</f>
        <v>100</v>
      </c>
      <c r="P45" s="2040">
        <v>100</v>
      </c>
      <c r="Q45" s="1010">
        <v>100</v>
      </c>
    </row>
    <row r="46" spans="1:17" ht="17.25" customHeight="1">
      <c r="A46" s="14" t="s">
        <v>805</v>
      </c>
      <c r="B46" s="849">
        <f>('2-1～2'!G10/'2-1～2'!$G$9)*100</f>
        <v>157.89944134078212</v>
      </c>
      <c r="C46" s="857">
        <f>('1-3～4'!C48/'1-3～4'!$C$47)*100</f>
        <v>22.400990099009903</v>
      </c>
      <c r="D46" s="858">
        <f>('2-3～4'!R56/'2-3～4'!$R$55)*100</f>
        <v>92.026055705301005</v>
      </c>
      <c r="E46" s="859">
        <f>('2-1～2'!W58/'2-1～2'!$W$57)*100</f>
        <v>41.297782991656007</v>
      </c>
      <c r="F46" s="849">
        <f>('2-3～4'!D9/'2-3～4'!$D$8)*100</f>
        <v>77.576225395600147</v>
      </c>
      <c r="G46" s="864">
        <f>('5-1～2'!R67/'5-1～2'!$R$66)*100</f>
        <v>95.550847457627142</v>
      </c>
      <c r="H46" s="864">
        <f>('5-1～2'!U67/'5-1～2'!$U$66)*100</f>
        <v>92.062864299368158</v>
      </c>
      <c r="I46" s="864">
        <f>('1-3～4'!F48/'1-3～4'!$F$47)*100</f>
        <v>106.61925601750548</v>
      </c>
      <c r="J46" s="639">
        <v>105.4</v>
      </c>
      <c r="K46" s="864">
        <f>('1-3～4'!I48/'1-3～4'!$I$47)*100</f>
        <v>108.43329217988051</v>
      </c>
      <c r="L46" s="864">
        <f>('1-3～4'!L48/'1-3～4'!$L$47)*100</f>
        <v>92.788761301049576</v>
      </c>
      <c r="M46" s="867">
        <f>('1-3～4'!O48/'1-3～4'!$O$47)*100</f>
        <v>104.4636198998615</v>
      </c>
      <c r="N46" s="864">
        <f>('1-5'!C8/'1-5'!$C$7)*100</f>
        <v>101.52581008872983</v>
      </c>
      <c r="O46" s="864">
        <f>('1-5'!F8/'1-5'!$F$7)*100</f>
        <v>100.39503920707911</v>
      </c>
      <c r="P46" s="864">
        <f>'4-6'!B8</f>
        <v>104.6</v>
      </c>
      <c r="Q46" s="1010">
        <v>99.8</v>
      </c>
    </row>
    <row r="47" spans="1:17" s="1" customFormat="1" ht="17.25" customHeight="1">
      <c r="A47" s="14" t="s">
        <v>1794</v>
      </c>
      <c r="B47" s="849">
        <f>('2-1～2'!G11/'2-1～2'!$G$9)*100</f>
        <v>77.839731098696447</v>
      </c>
      <c r="C47" s="857">
        <f>('1-3～4'!C49/'1-3～4'!$C$47)*100</f>
        <v>39.480198019801982</v>
      </c>
      <c r="D47" s="858">
        <f>('2-3～4'!R57/'2-3～4'!$R$55)*100</f>
        <v>90.655884995507634</v>
      </c>
      <c r="E47" s="859">
        <f>('2-1～2'!W59/'2-1～2'!$W$57)*100</f>
        <v>24.50021432047518</v>
      </c>
      <c r="F47" s="849">
        <f>('2-3～4'!D10/'2-3～4'!$D$8)*100</f>
        <v>82.696513572623189</v>
      </c>
      <c r="G47" s="864">
        <f>('5-1～2'!R68/'5-1～2'!$R$66)*100</f>
        <v>108.545197740113</v>
      </c>
      <c r="H47" s="864">
        <f>('5-1～2'!U68/'5-1～2'!$U$66)*100</f>
        <v>87.055189882953371</v>
      </c>
      <c r="I47" s="864">
        <f>('1-3～4'!F49/'1-3～4'!$F$47)*100</f>
        <v>105.88986141502555</v>
      </c>
      <c r="J47" s="1452">
        <v>105.3</v>
      </c>
      <c r="K47" s="864">
        <f>('1-3～4'!I49/'1-3～4'!$I$47)*100</f>
        <v>110.47051386761251</v>
      </c>
      <c r="L47" s="864">
        <f>('1-3～4'!L49/'1-3～4'!$L$47)*100</f>
        <v>88.443085576223623</v>
      </c>
      <c r="M47" s="867">
        <f>('1-3～4'!O49/'1-3～4'!$O$47)*100</f>
        <v>117.33331202727175</v>
      </c>
      <c r="N47" s="864">
        <f>('1-5'!C9/'1-5'!$C$7)*100</f>
        <v>102.58345997352811</v>
      </c>
      <c r="O47" s="864">
        <f>('1-5'!F9/'1-5'!$F$7)*100</f>
        <v>104.65567573142971</v>
      </c>
      <c r="P47" s="864">
        <f>'4-6'!B9</f>
        <v>114.6</v>
      </c>
      <c r="Q47" s="40">
        <v>102.3</v>
      </c>
    </row>
    <row r="48" spans="1:17" ht="17.25" customHeight="1">
      <c r="A48" s="14" t="s">
        <v>1934</v>
      </c>
      <c r="B48" s="849">
        <f>('2-1～2'!G12/'2-1～2'!$G$9)*100</f>
        <v>69.59404096834264</v>
      </c>
      <c r="C48" s="857">
        <f>('1-3～4'!C50/'1-3～4'!$C$47)*100</f>
        <v>12.995049504950495</v>
      </c>
      <c r="D48" s="858">
        <f>('2-3～4'!R58/'2-3～4'!$R$55)*100</f>
        <v>97.49550763701707</v>
      </c>
      <c r="E48" s="859">
        <f>('2-1～2'!W60/'2-1～2'!$W$57)*100</f>
        <v>31.706216582925911</v>
      </c>
      <c r="F48" s="849">
        <f>('2-3～4'!D11/'2-3～4'!$D$8)*100</f>
        <v>111.79724688022642</v>
      </c>
      <c r="G48" s="864">
        <f>('5-1～2'!R69/'5-1～2'!$R$66)*100</f>
        <v>110.59322033898304</v>
      </c>
      <c r="H48" s="864">
        <f>('5-1～2'!U69/'5-1～2'!$U$66)*100</f>
        <v>91.773386567731038</v>
      </c>
      <c r="I48" s="864">
        <f>('1-3～4'!F50/'1-3～4'!$F$47)*100</f>
        <v>104.47210065645514</v>
      </c>
      <c r="J48" s="1452">
        <v>103.9</v>
      </c>
      <c r="K48" s="864">
        <f>('1-3～4'!I50/'1-3～4'!$I$47)*100</f>
        <v>118.07311000359233</v>
      </c>
      <c r="L48" s="864">
        <f>('1-3～4'!L50/'1-3～4'!$L$47)*100</f>
        <v>94.745661436142569</v>
      </c>
      <c r="M48" s="867">
        <f>('1-3～4'!O50/'1-3～4'!$O$47)*100</f>
        <v>126.89677213167145</v>
      </c>
      <c r="N48" s="864">
        <f>('1-5'!C10/'1-5'!$C$7)*100</f>
        <v>99.344330604441382</v>
      </c>
      <c r="O48" s="1836">
        <f>('1-5'!F10/'1-5'!$F$7)*100</f>
        <v>105.78241450362087</v>
      </c>
      <c r="P48" s="864">
        <f>'4-6'!B10</f>
        <v>119.50833333333333</v>
      </c>
      <c r="Q48" s="40">
        <v>105.6</v>
      </c>
    </row>
    <row r="49" spans="1:20" ht="17.25" customHeight="1">
      <c r="B49" s="1451"/>
      <c r="C49" s="1451"/>
      <c r="D49" s="1451"/>
      <c r="E49" s="1451"/>
      <c r="H49" s="1451"/>
      <c r="I49" s="1451"/>
      <c r="J49" s="1452"/>
      <c r="K49" s="1451"/>
      <c r="L49" s="1451"/>
      <c r="M49" s="1451"/>
      <c r="N49" s="1451"/>
      <c r="O49" s="1451"/>
      <c r="P49" s="1451"/>
    </row>
    <row r="50" spans="1:20" ht="17.25" customHeight="1">
      <c r="B50" s="1451"/>
      <c r="C50" s="1451"/>
      <c r="D50" s="1451"/>
      <c r="E50" s="1451"/>
      <c r="H50" s="1451"/>
      <c r="I50" s="1451"/>
      <c r="J50" s="1452"/>
      <c r="K50" s="1451"/>
      <c r="L50" s="1451"/>
      <c r="M50" s="1451"/>
      <c r="N50" s="1451"/>
      <c r="O50" s="1451"/>
      <c r="P50" s="1451"/>
    </row>
    <row r="51" spans="1:20" ht="17.25" customHeight="1">
      <c r="A51" s="640"/>
      <c r="B51" s="860"/>
      <c r="C51" s="860"/>
      <c r="D51" s="860"/>
      <c r="E51" s="860"/>
      <c r="F51" s="861"/>
      <c r="G51" s="860"/>
      <c r="H51" s="860"/>
      <c r="I51" s="860"/>
      <c r="J51" s="641"/>
      <c r="K51" s="868"/>
      <c r="L51" s="868"/>
      <c r="M51" s="869"/>
      <c r="N51" s="868"/>
      <c r="O51" s="868"/>
      <c r="P51" s="868"/>
      <c r="Q51" s="309"/>
    </row>
    <row r="52" spans="1:20" ht="17.25" customHeight="1">
      <c r="A52" s="144" t="s">
        <v>2051</v>
      </c>
      <c r="B52" s="862">
        <f>('2-1～2'!G16/(13425/12))*100</f>
        <v>63.016759776536311</v>
      </c>
      <c r="C52" s="863">
        <f>('1-3～4'!C54/(808/12))*100</f>
        <v>2.9702970297029707</v>
      </c>
      <c r="D52" s="862">
        <f>('2-3～4'!R62/0.742)*100</f>
        <v>114.42048517520216</v>
      </c>
      <c r="E52" s="862">
        <f>('2-1～2'!W65/(310283/12))*100</f>
        <v>36.790929570746705</v>
      </c>
      <c r="F52" s="862">
        <f>('2-3～4'!D15/(7773/12))*100</f>
        <v>111.15399459668083</v>
      </c>
      <c r="G52" s="865">
        <f>('5-1～2'!R74/1.18)*100</f>
        <v>109.32203389830511</v>
      </c>
      <c r="H52" s="866">
        <f>('5-1～2'!U74/106197)*100</f>
        <v>77.227228641110386</v>
      </c>
      <c r="I52" s="866">
        <f>('1-3～4'!F54/1828)*100</f>
        <v>104.10284463894968</v>
      </c>
      <c r="J52" s="486">
        <v>103.2</v>
      </c>
      <c r="K52" s="870">
        <f>('1-3～4'!I54/(242183/12))*100</f>
        <v>124.4232667032781</v>
      </c>
      <c r="L52" s="870">
        <f>('1-3～4'!L54/(153968/12))*100</f>
        <v>101.28078561779073</v>
      </c>
      <c r="M52" s="870">
        <f>('1-3～4'!O54/(46935/12))*100</f>
        <v>116.58676893576224</v>
      </c>
      <c r="N52" s="871">
        <f>('1-5'!C14/(81596/12))*100</f>
        <v>111.5642923672729</v>
      </c>
      <c r="O52" s="870">
        <f>('1-5'!F14/287373)*100</f>
        <v>98.467496946477226</v>
      </c>
      <c r="P52" s="870">
        <f>'4-6'!B12</f>
        <v>119.4</v>
      </c>
      <c r="Q52" s="1241">
        <f>'4-7 (2020基準)'!B47</f>
        <v>106.2</v>
      </c>
    </row>
    <row r="53" spans="1:20" ht="17.25" customHeight="1">
      <c r="A53" s="18" t="s">
        <v>2016</v>
      </c>
      <c r="B53" s="862">
        <f>('2-1～2'!G17/(13425/12))*100</f>
        <v>71.955307262569832</v>
      </c>
      <c r="C53" s="863">
        <f>('1-3～4'!C55/(808/12))*100</f>
        <v>28.21782178217822</v>
      </c>
      <c r="D53" s="862">
        <f>('2-3～4'!R63/0.742)*100</f>
        <v>109.70350404312667</v>
      </c>
      <c r="E53" s="862">
        <f>('2-1～2'!W66/(310283/12))*100</f>
        <v>28.673179001105442</v>
      </c>
      <c r="F53" s="862">
        <f>('2-3～4'!D16/(7773/12))*100</f>
        <v>122.42377460439984</v>
      </c>
      <c r="G53" s="865">
        <f>('5-1～2'!R75/1.18)*100</f>
        <v>109.32203389830511</v>
      </c>
      <c r="H53" s="866">
        <f>('5-1～2'!U75/106197)*100</f>
        <v>87.658785088090994</v>
      </c>
      <c r="I53" s="866">
        <f>('1-3～4'!F55/1828)*100</f>
        <v>105.14223194748358</v>
      </c>
      <c r="J53" s="486">
        <v>104.4</v>
      </c>
      <c r="K53" s="870">
        <f>('1-3～4'!I55/(242183/12))*100</f>
        <v>143.75740658923212</v>
      </c>
      <c r="L53" s="870">
        <f>('1-3～4'!L55/(153968/12))*100</f>
        <v>85.209913748311337</v>
      </c>
      <c r="M53" s="870">
        <f>('1-3～4'!O55/(46935/12))*100</f>
        <v>127.37615851709812</v>
      </c>
      <c r="N53" s="871">
        <f>('1-5'!C15/(81596/12))*100</f>
        <v>93.784009020049993</v>
      </c>
      <c r="O53" s="870">
        <f>('1-5'!F15/287373)*100</f>
        <v>105.08085310728565</v>
      </c>
      <c r="P53" s="870">
        <f>'4-6'!B13</f>
        <v>119.3</v>
      </c>
      <c r="Q53" s="1241">
        <f>'4-7 (2020基準)'!B48</f>
        <v>107.1</v>
      </c>
    </row>
    <row r="54" spans="1:20" ht="17.25" customHeight="1">
      <c r="A54" s="18" t="s">
        <v>1680</v>
      </c>
      <c r="B54" s="862">
        <f>('2-1～2'!G18/(13425/12))*100</f>
        <v>67.932960893854741</v>
      </c>
      <c r="C54" s="863">
        <f>('1-3～4'!C56/(808/12))*100</f>
        <v>7.425742574257427</v>
      </c>
      <c r="D54" s="862">
        <f>('2-3～4'!R64/0.742)*100</f>
        <v>88.679245283018872</v>
      </c>
      <c r="E54" s="862">
        <f>('2-1～2'!W67/(310283/12))*100</f>
        <v>30.247225919563753</v>
      </c>
      <c r="F54" s="862">
        <f>('2-3～4'!D17/(7773/12))*100</f>
        <v>124.58510227711308</v>
      </c>
      <c r="G54" s="865">
        <f>('5-1～2'!R76/1.18)*100</f>
        <v>107.62711864406779</v>
      </c>
      <c r="H54" s="866">
        <f>('5-1～2'!U76/106197)*100</f>
        <v>93.406593406593402</v>
      </c>
      <c r="I54" s="866">
        <f>('1-3～4'!F56/1828)*100</f>
        <v>102.5164113785558</v>
      </c>
      <c r="J54" s="486">
        <v>103.8</v>
      </c>
      <c r="K54" s="870">
        <f>('1-3～4'!I56/(242183/12))*100</f>
        <v>111.82783267198771</v>
      </c>
      <c r="L54" s="870">
        <f>('1-3～4'!L56/(153968/12))*100</f>
        <v>59.599397277356339</v>
      </c>
      <c r="M54" s="870">
        <f>('1-3～4'!O56/(46935/12))*100</f>
        <v>140.773410035155</v>
      </c>
      <c r="N54" s="871">
        <f>('1-5'!C16/(81596/12))*100</f>
        <v>87.445463012892787</v>
      </c>
      <c r="O54" s="870">
        <f>('1-5'!F16/287373)*100</f>
        <v>99.843061108733238</v>
      </c>
      <c r="P54" s="870">
        <f>'4-6'!B14</f>
        <v>119.6</v>
      </c>
      <c r="Q54" s="1241">
        <f>'4-7 (2020基準)'!B49</f>
        <v>106.9</v>
      </c>
    </row>
    <row r="55" spans="1:20" ht="17.25" customHeight="1">
      <c r="A55" s="18" t="s">
        <v>1695</v>
      </c>
      <c r="B55" s="862">
        <f>('2-1～2'!G19/(13425/12))*100</f>
        <v>59.709497206703908</v>
      </c>
      <c r="C55" s="863">
        <f>('1-3～4'!C57/(808/12))*100</f>
        <v>5.9405940594059414</v>
      </c>
      <c r="D55" s="862">
        <f>('2-3～4'!R65/0.742)*100</f>
        <v>102.8301886792453</v>
      </c>
      <c r="E55" s="862">
        <f>('2-1～2'!W68/(310283/12))*100</f>
        <v>37.413586951267071</v>
      </c>
      <c r="F55" s="862">
        <f>('2-3～4'!D18/(7773/12))*100</f>
        <v>125.04824392126592</v>
      </c>
      <c r="G55" s="865">
        <f>('5-1～2'!R77/1.18)*100</f>
        <v>107.62711864406779</v>
      </c>
      <c r="H55" s="866">
        <f>('5-1～2'!U77/106197)*100</f>
        <v>78.519167208113231</v>
      </c>
      <c r="I55" s="866">
        <f>('1-3～4'!F57/1828)*100</f>
        <v>98.249452954048138</v>
      </c>
      <c r="J55" s="486">
        <v>105</v>
      </c>
      <c r="K55" s="870">
        <f>('1-3～4'!I57/(242183/12))*100</f>
        <v>127.26739696840819</v>
      </c>
      <c r="L55" s="870">
        <f>('1-3～4'!L57/(153968/12))*100</f>
        <v>56.060999688246916</v>
      </c>
      <c r="M55" s="870">
        <f>('1-3～4'!O57/(46935/12))*100</f>
        <v>180.88846276765739</v>
      </c>
      <c r="N55" s="871">
        <f>('1-5'!C17/(81596/12))*100</f>
        <v>96.695916466493443</v>
      </c>
      <c r="O55" s="870">
        <f>('1-5'!F17/287373)*100</f>
        <v>114.66560880806477</v>
      </c>
      <c r="P55" s="870">
        <f>'4-6'!B15</f>
        <v>120.1</v>
      </c>
      <c r="Q55" s="1241">
        <f>'4-7 (2020基準)'!B50</f>
        <v>106.8</v>
      </c>
    </row>
    <row r="56" spans="1:20" ht="17.25" customHeight="1">
      <c r="A56" s="18" t="s">
        <v>1944</v>
      </c>
      <c r="B56" s="862">
        <f>('2-1～2'!G20/(13425/12))*100</f>
        <v>68.111731843575413</v>
      </c>
      <c r="C56" s="863">
        <f>('1-3～4'!C58/(808/12))*100</f>
        <v>7.425742574257427</v>
      </c>
      <c r="D56" s="862">
        <f>('2-3～4'!R66/0.742)*100</f>
        <v>100.80862533692722</v>
      </c>
      <c r="E56" s="862">
        <f>('2-1～2'!W69/(310283/12))*100</f>
        <v>24.453805074722109</v>
      </c>
      <c r="F56" s="862">
        <f>('2-3～4'!D19/(7773/12))*100</f>
        <v>108.22076418371284</v>
      </c>
      <c r="G56" s="865">
        <f>('5-1～2'!R78/1.18)*100</f>
        <v>107.62711864406779</v>
      </c>
      <c r="H56" s="866">
        <f>('5-1～2'!U78/106197)*100</f>
        <v>78.182999519760443</v>
      </c>
      <c r="I56" s="866">
        <f>('1-3～4'!F58/1828)*100</f>
        <v>100.38293216630197</v>
      </c>
      <c r="J56" s="486">
        <v>98</v>
      </c>
      <c r="K56" s="870">
        <f>('1-3～4'!I58/(242183/12))*100</f>
        <v>113.70079650512214</v>
      </c>
      <c r="L56" s="870">
        <f>('1-3～4'!L58/(153968/12))*100</f>
        <v>44.689805673906271</v>
      </c>
      <c r="M56" s="870">
        <f>('1-3～4'!O58/(46935/12))*100</f>
        <v>129.01246404602108</v>
      </c>
      <c r="N56" s="871">
        <f>('1-5'!C18/(81596/12))*100</f>
        <v>109.07887641551055</v>
      </c>
      <c r="O56" s="870">
        <f>('1-5'!F18/287373)*100</f>
        <v>100.72866970801016</v>
      </c>
      <c r="P56" s="870">
        <f>'4-6'!B16</f>
        <v>120.1</v>
      </c>
      <c r="Q56" s="1241">
        <f>'4-7 (2020基準)'!B51</f>
        <v>106.9</v>
      </c>
    </row>
    <row r="57" spans="1:20" ht="17.25" customHeight="1">
      <c r="A57" s="18" t="s">
        <v>1958</v>
      </c>
      <c r="B57" s="862">
        <f>('2-1～2'!G21/(13425/12))*100</f>
        <v>56.134078212290504</v>
      </c>
      <c r="C57" s="863">
        <f>('1-3～4'!C59/(808/12))*100</f>
        <v>4.4554455445544559</v>
      </c>
      <c r="D57" s="862">
        <f>('2-3～4'!R67/0.742)*100</f>
        <v>93.126684636118597</v>
      </c>
      <c r="E57" s="862">
        <f>('2-1～2'!W70/(310283/12))*100</f>
        <v>30.065456373697558</v>
      </c>
      <c r="F57" s="862">
        <f>('2-3～4'!D20/(7773/12))*100</f>
        <v>109.91895021227324</v>
      </c>
      <c r="G57" s="865">
        <f>('5-1～2'!R79/1.18)*100</f>
        <v>106.77966101694916</v>
      </c>
      <c r="H57" s="866">
        <f>('5-1～2'!U79/106197)*100</f>
        <v>83.970356978069063</v>
      </c>
      <c r="I57" s="866">
        <f>('1-3～4'!F59/1828)*100</f>
        <v>104.10284463894968</v>
      </c>
      <c r="J57" s="486">
        <v>97.4</v>
      </c>
      <c r="K57" s="870">
        <f>('1-3～4'!I59/(242183/12))*100</f>
        <v>105.41119731773081</v>
      </c>
      <c r="L57" s="870">
        <f>('1-3～4'!L59/(153968/12))*100</f>
        <v>69.497557934116188</v>
      </c>
      <c r="M57" s="870">
        <f>('1-3～4'!O59/(46935/12))*100</f>
        <v>121.16331096196869</v>
      </c>
      <c r="N57" s="871">
        <f>('1-5'!C19/(81596/12))*100</f>
        <v>105.82871709397519</v>
      </c>
      <c r="O57" s="870">
        <f>('1-5'!F19/287373)*100</f>
        <v>97.388411576592091</v>
      </c>
      <c r="P57" s="870">
        <f>'4-6'!B17</f>
        <v>120.4</v>
      </c>
      <c r="Q57" s="1241">
        <f>'4-7 (2020基準)'!B52</f>
        <v>106.9</v>
      </c>
      <c r="R57" s="72"/>
    </row>
    <row r="58" spans="1:20" s="72" customFormat="1" ht="17.25" customHeight="1">
      <c r="A58" s="18" t="s">
        <v>892</v>
      </c>
      <c r="B58" s="862">
        <f>('2-1～2'!G22/(13425/12))*100</f>
        <v>58.994413407821234</v>
      </c>
      <c r="C58" s="863">
        <f>('1-3～4'!C60/(808/12))*100</f>
        <v>26.732673267326735</v>
      </c>
      <c r="D58" s="862">
        <f>('2-3～4'!R68/0.742)*100</f>
        <v>115.09433962264151</v>
      </c>
      <c r="E58" s="862">
        <f>('2-1～2'!W71/(310283/12))*100</f>
        <v>45.83686505544938</v>
      </c>
      <c r="F58" s="862">
        <f>('2-3～4'!D21/(7773/12))*100</f>
        <v>139.86877653415669</v>
      </c>
      <c r="G58" s="865">
        <f>('5-1～2'!R80/1.18)*100</f>
        <v>108.47457627118644</v>
      </c>
      <c r="H58" s="866">
        <f>('5-1～2'!U80/106197)*100</f>
        <v>69.93888716253754</v>
      </c>
      <c r="I58" s="866">
        <f>('1-3～4'!F60/1828)*100</f>
        <v>106.1816192560175</v>
      </c>
      <c r="J58" s="486">
        <v>101.7</v>
      </c>
      <c r="K58" s="870">
        <f>('1-3～4'!I60/(242183/12))*100</f>
        <v>119.33950772762745</v>
      </c>
      <c r="L58" s="870">
        <f>('1-3～4'!L60/(153968/12))*100</f>
        <v>126.5951366517718</v>
      </c>
      <c r="M58" s="870">
        <f>('1-3～4'!O60/(46935/12))*100</f>
        <v>143.40683924576544</v>
      </c>
      <c r="N58" s="871">
        <f>IFERROR(('1-5'!C20/(81596/12))*100,"-")</f>
        <v>102.8432766312074</v>
      </c>
      <c r="O58" s="870">
        <f>('1-5'!F20/287373)*100</f>
        <v>110.90568703392456</v>
      </c>
      <c r="P58" s="870">
        <f>'4-6'!B18</f>
        <v>120.8</v>
      </c>
      <c r="Q58" s="1241">
        <f>'4-7 (2020基準)'!B53</f>
        <v>107.2</v>
      </c>
      <c r="T58" s="487"/>
    </row>
    <row r="59" spans="1:20" s="72" customFormat="1" ht="17.25" customHeight="1">
      <c r="A59" s="18" t="s">
        <v>1211</v>
      </c>
      <c r="B59" s="862">
        <f>('2-1～2'!G23/(13425/12))*100</f>
        <v>79.553072625698334</v>
      </c>
      <c r="C59" s="863">
        <f>('1-3～4'!C61/(808/12))*100</f>
        <v>20.792079207920793</v>
      </c>
      <c r="D59" s="862">
        <f>('2-3～4'!R69/0.742)*100</f>
        <v>105.25606469002695</v>
      </c>
      <c r="E59" s="862">
        <f>('2-1～2'!W72/(310283/12))*100</f>
        <v>26.735592990914743</v>
      </c>
      <c r="F59" s="862">
        <f>('2-3～4'!D22/(7773/12))*100</f>
        <v>120.87996912389039</v>
      </c>
      <c r="G59" s="865">
        <f>('5-1～2'!R81/1.18)*100</f>
        <v>106.77966101694916</v>
      </c>
      <c r="H59" s="866">
        <f>('5-1～2'!U81/106197)*100</f>
        <v>94.725839712986243</v>
      </c>
      <c r="I59" s="866">
        <f>('1-3～4'!F61/1828)*100</f>
        <v>111.26914660831511</v>
      </c>
      <c r="J59" s="486">
        <v>100.8</v>
      </c>
      <c r="K59" s="870">
        <f>('1-3～4'!I61/(242183/12))*100</f>
        <v>151.39295491425904</v>
      </c>
      <c r="L59" s="870">
        <f>('1-3～4'!L61/(153968/12))*100</f>
        <v>189.57705497246181</v>
      </c>
      <c r="M59" s="870">
        <f>('1-3～4'!O61/(46935/12))*100</f>
        <v>124.51262384148289</v>
      </c>
      <c r="N59" s="871">
        <f>IFERROR(('1-5'!C21/(81596/12))*100,"-")</f>
        <v>91.077994019314673</v>
      </c>
      <c r="O59" s="870">
        <f>('1-5'!F21/287373)*100</f>
        <v>109.0220723589203</v>
      </c>
      <c r="P59" s="870">
        <f>'4-6'!B19</f>
        <v>121.4</v>
      </c>
      <c r="Q59" s="1241">
        <f>'4-7 (2020基準)'!B54</f>
        <v>107.7</v>
      </c>
      <c r="T59" s="487"/>
    </row>
    <row r="60" spans="1:20" s="72" customFormat="1" ht="17.25" customHeight="1">
      <c r="A60" s="18" t="s">
        <v>1365</v>
      </c>
      <c r="B60" s="862">
        <f>('2-1～2'!G24/(13425/12))*100</f>
        <v>82.14525139664805</v>
      </c>
      <c r="C60" s="863">
        <f>('1-3～4'!C62/(808/12))*100</f>
        <v>8.9108910891089117</v>
      </c>
      <c r="D60" s="862">
        <f>('2-3～4'!R70/0.742)*100</f>
        <v>102.2911051212938</v>
      </c>
      <c r="E60" s="862">
        <f>('2-1～2'!W73/(310283/12))*100</f>
        <v>31.867682083775133</v>
      </c>
      <c r="F60" s="862">
        <f>('2-3～4'!D23/(7773/12))*100</f>
        <v>155.7699729834041</v>
      </c>
      <c r="G60" s="865">
        <f>('5-1～2'!R82/1.18)*100</f>
        <v>105.08474576271188</v>
      </c>
      <c r="H60" s="866">
        <f>('5-1～2'!U82/106197)*100</f>
        <v>130.43400472706386</v>
      </c>
      <c r="I60" s="866">
        <f>('1-3～4'!F62/1828)*100</f>
        <v>113.12910284463895</v>
      </c>
      <c r="J60" s="486">
        <v>104.4</v>
      </c>
      <c r="K60" s="870">
        <f>('1-3～4'!I62/(242183/12))*100</f>
        <v>113.25485273532823</v>
      </c>
      <c r="L60" s="870">
        <f>('1-3～4'!L62/(153968/12))*100</f>
        <v>123.92964771900657</v>
      </c>
      <c r="M60" s="870">
        <f>('1-3～4'!O62/(46935/12))*100</f>
        <v>131.64589325663152</v>
      </c>
      <c r="N60" s="871">
        <f>IFERROR(('1-5'!C22/(81596/12))*100,"-")</f>
        <v>85.930682876611598</v>
      </c>
      <c r="O60" s="870">
        <f>('1-5'!F22/287373)*100</f>
        <v>101.02828031861031</v>
      </c>
      <c r="P60" s="870">
        <f>'4-6'!B20</f>
        <v>122.4</v>
      </c>
      <c r="Q60" s="1241">
        <f>'4-7 (2020基準)'!B55</f>
        <v>108.1</v>
      </c>
      <c r="T60" s="487"/>
    </row>
    <row r="61" spans="1:20" s="72" customFormat="1" ht="17.25" customHeight="1">
      <c r="A61" s="144" t="s">
        <v>1582</v>
      </c>
      <c r="B61" s="862">
        <f>('2-1～2'!G25/(13425/12))*100</f>
        <v>55.77653631284916</v>
      </c>
      <c r="C61" s="863">
        <f>('1-3～4'!C63/(808/12))*100</f>
        <v>4.4554455445544559</v>
      </c>
      <c r="D61" s="862">
        <f>('2-3～4'!R71/0.742)*100</f>
        <v>113.74663072776281</v>
      </c>
      <c r="E61" s="862">
        <f>('2-1～2'!W74/(310283/12))*100</f>
        <v>42.990431315927715</v>
      </c>
      <c r="F61" s="862">
        <f>('2-3～4'!D24/(7773/12))*100</f>
        <v>126.59204940177537</v>
      </c>
      <c r="G61" s="865">
        <f>('5-1～2'!R83/1.18)*100</f>
        <v>104.23728813559323</v>
      </c>
      <c r="H61" s="866">
        <f>('5-1～2'!U83/106197)*100</f>
        <v>92.120304716705746</v>
      </c>
      <c r="I61" s="866">
        <f>('1-3～4'!F63/1828)*100</f>
        <v>110.55798687089715</v>
      </c>
      <c r="J61" s="486">
        <v>100</v>
      </c>
      <c r="K61" s="870">
        <f>('1-3～4'!I63/(242183/12))*100</f>
        <v>118.28410747244851</v>
      </c>
      <c r="L61" s="870">
        <f>('1-3～4'!L63/(153968/12))*100</f>
        <v>134.03044788527487</v>
      </c>
      <c r="M61" s="870">
        <f>('1-3～4'!O63/(46935/12))*100</f>
        <v>140.49217002237134</v>
      </c>
      <c r="N61" s="871">
        <f>IFERROR(('1-5'!C23/(81596/12))*100,"-")</f>
        <v>88.239619589195556</v>
      </c>
      <c r="O61" s="870">
        <f>('1-5'!F23/287373)*100</f>
        <v>97.743350975909365</v>
      </c>
      <c r="P61" s="870">
        <f>'4-6'!B21</f>
        <v>122.7</v>
      </c>
      <c r="Q61" s="1241">
        <f>'4-7 (2020基準)'!B56</f>
        <v>108.2</v>
      </c>
      <c r="T61" s="487"/>
    </row>
    <row r="62" spans="1:20" s="72" customFormat="1" ht="17.25" customHeight="1">
      <c r="A62" s="18" t="s">
        <v>1606</v>
      </c>
      <c r="B62" s="862">
        <f>('2-1～2'!G26/(13425/12))*100</f>
        <v>63.910614525139664</v>
      </c>
      <c r="C62" s="863">
        <f>('1-3～4'!C64/(808/12))*100</f>
        <v>8.9108910891089117</v>
      </c>
      <c r="D62" s="862">
        <f>('2-3～4'!R72/0.742)*100</f>
        <v>123.71967654986524</v>
      </c>
      <c r="E62" s="862">
        <f>('2-1～2'!W75/(310283/12))*100</f>
        <v>35.557217121144248</v>
      </c>
      <c r="F62" s="862">
        <f>('2-3～4'!D25/(7773/12))*100</f>
        <v>147.12466229255114</v>
      </c>
      <c r="G62" s="865">
        <f>('5-1～2'!R84/1.18)*100</f>
        <v>105.08474576271188</v>
      </c>
      <c r="H62" s="866">
        <f>('5-1～2'!U84/106197)*100</f>
        <v>118.26699435953935</v>
      </c>
      <c r="I62" s="866">
        <f>('1-3～4'!F64/1828)*100</f>
        <v>107.3851203501094</v>
      </c>
      <c r="J62" s="486">
        <v>103.1</v>
      </c>
      <c r="K62" s="870">
        <f>('1-3～4'!I64/(242183/12))*100</f>
        <v>120.77643765251895</v>
      </c>
      <c r="L62" s="870">
        <f>('1-3～4'!L64/(153968/12))*100</f>
        <v>119.30011430946689</v>
      </c>
      <c r="M62" s="870">
        <f>('1-3～4'!O64/(46935/12))*100</f>
        <v>140.33876637903484</v>
      </c>
      <c r="N62" s="871">
        <f>IFERROR(('1-5'!C24/(81596/12))*100,"-")</f>
        <v>102.87268983773714</v>
      </c>
      <c r="O62" s="870">
        <f>('1-5'!F24/287373)*100</f>
        <v>101.23811213997141</v>
      </c>
      <c r="P62" s="870">
        <f>'4-6'!B22</f>
        <v>123.1</v>
      </c>
      <c r="Q62" s="1241">
        <f>'4-7 (2020基準)'!B57</f>
        <v>108.6</v>
      </c>
      <c r="T62" s="487"/>
    </row>
    <row r="63" spans="1:20" s="72" customFormat="1" ht="17.25" customHeight="1">
      <c r="A63" s="18" t="s">
        <v>1617</v>
      </c>
      <c r="B63" s="862">
        <f>('2-1～2'!G27/(13425/12))*100</f>
        <v>46.391061452513966</v>
      </c>
      <c r="C63" s="863">
        <f>('1-3～4'!C65/(808/12))*100</f>
        <v>2.9702970297029707</v>
      </c>
      <c r="D63" s="862">
        <f>('2-3～4'!R73/0.742)*100</f>
        <v>98.113207547169807</v>
      </c>
      <c r="E63" s="862">
        <f>('2-1～2'!W76/(310283/12))*100</f>
        <v>21.889694246864959</v>
      </c>
      <c r="F63" s="862">
        <f>('2-3～4'!D26/(7773/12))*100</f>
        <v>111.61713624083364</v>
      </c>
      <c r="G63" s="865">
        <f>('5-1～2'!R85/1.18)*100</f>
        <v>104.23728813559323</v>
      </c>
      <c r="H63" s="866">
        <f>('5-1～2'!U85/106197)*100</f>
        <v>91.584508036950197</v>
      </c>
      <c r="I63" s="866">
        <f>('1-3～4'!F65/1828)*100</f>
        <v>104.32166301969366</v>
      </c>
      <c r="J63" s="486">
        <v>99.7</v>
      </c>
      <c r="K63" s="870">
        <f>('1-3～4'!I65/(242183/12))*100</f>
        <v>126.3061403979635</v>
      </c>
      <c r="L63" s="870">
        <f>('1-3～4'!L65/(153968/12))*100</f>
        <v>83.44071495375664</v>
      </c>
      <c r="M63" s="870">
        <f>('1-3～4'!O65/(46935/12))*100</f>
        <v>113.3652924256951</v>
      </c>
      <c r="N63" s="871">
        <f>IFERROR(('1-5'!C25/(81596/12))*100,"-")</f>
        <v>117.49105348301387</v>
      </c>
      <c r="O63" s="870">
        <f>('1-5'!F25/287373)*100</f>
        <v>103.51946773009296</v>
      </c>
      <c r="P63" s="870">
        <f>'4-6'!B23</f>
        <v>122.8</v>
      </c>
      <c r="Q63" s="1241">
        <f>'4-7 (2020基準)'!B58</f>
        <v>109.1</v>
      </c>
      <c r="T63" s="487"/>
    </row>
    <row r="64" spans="1:20" s="72" customFormat="1" ht="17.25" customHeight="1">
      <c r="A64" s="18" t="s">
        <v>1646</v>
      </c>
      <c r="B64" s="862">
        <f>('2-1～2'!G28/(13425/12))*100</f>
        <v>62.569832402234638</v>
      </c>
      <c r="C64" s="863">
        <f>('1-3～4'!C66/(808/12))*100</f>
        <v>8.9108910891089117</v>
      </c>
      <c r="D64" s="862">
        <f>('2-3～4'!R74/0.742)*100</f>
        <v>128.57142857142856</v>
      </c>
      <c r="E64" s="862">
        <f>('2-1～2'!W77/(310283/12))*100</f>
        <v>26.847748668151333</v>
      </c>
      <c r="F64" s="862">
        <f>('2-3～4'!D27/(7773/12))*100</f>
        <v>124.58510227711308</v>
      </c>
      <c r="G64" s="865">
        <f>('5-1～2'!R86/1.18)*100</f>
        <v>105.08474576271188</v>
      </c>
      <c r="H64" s="866">
        <f>('5-1～2'!U86/106197)*100</f>
        <v>76.336431349284823</v>
      </c>
      <c r="I64" s="866">
        <f>('1-3～4'!F66/1828)*100</f>
        <v>104.10284463894968</v>
      </c>
      <c r="J64" s="486">
        <v>101.3</v>
      </c>
      <c r="K64" s="870">
        <f>('1-3～4'!I66/(242183/12))*100</f>
        <v>121.01922926051787</v>
      </c>
      <c r="L64" s="870">
        <f>('1-3～4'!L66/(153968/12))*100</f>
        <v>99.386885586615406</v>
      </c>
      <c r="M64" s="870">
        <f>('1-3～4'!O66/(46935/12))*100</f>
        <v>118.60658357302654</v>
      </c>
      <c r="N64" s="871">
        <f>IFERROR(('1-5'!C26/(81596/12))*100,"-")</f>
        <v>111.84371782930536</v>
      </c>
      <c r="O64" s="870">
        <f>('1-5'!F26/287373)*100</f>
        <v>100.20530808391881</v>
      </c>
      <c r="P64" s="870">
        <f>'4-6'!B24</f>
        <v>123.3</v>
      </c>
      <c r="Q64" s="1241">
        <f>'4-7 (2020基準)'!B59</f>
        <v>108.9</v>
      </c>
      <c r="T64" s="487"/>
    </row>
    <row r="65" spans="1:20" s="72" customFormat="1" ht="17.25" customHeight="1">
      <c r="A65" s="18" t="s">
        <v>2016</v>
      </c>
      <c r="B65" s="862">
        <f>('2-1～2'!G29/(13425/12))*100</f>
        <v>50.592178770949722</v>
      </c>
      <c r="C65" s="863">
        <f>('1-3～4'!C67/(808/12))*100</f>
        <v>4.4554455445544559</v>
      </c>
      <c r="D65" s="862">
        <f>('2-3～4'!R75/0.742)*100</f>
        <v>136.25336927223719</v>
      </c>
      <c r="E65" s="862">
        <f>('2-1～2'!W78/(310283/12))*100</f>
        <v>22.114005601338132</v>
      </c>
      <c r="F65" s="862">
        <f>('2-3～4'!D28/(7773/12))*100</f>
        <v>140.33191817830954</v>
      </c>
      <c r="G65" s="865">
        <f>('5-1～2'!R87/1.18)*100</f>
        <v>105.93220338983052</v>
      </c>
      <c r="H65" s="866">
        <f>('5-1～2'!U87/106197)*100</f>
        <v>92.221060858592992</v>
      </c>
      <c r="I65" s="866">
        <f>('1-3～4'!F67/1828)*100</f>
        <v>105.19693654266959</v>
      </c>
      <c r="J65" s="2076">
        <v>104.1</v>
      </c>
      <c r="K65" s="870">
        <f>('1-3～4'!I67/(242183/12))*100</f>
        <v>131.35521485818575</v>
      </c>
      <c r="L65" s="870">
        <f>('1-3～4'!L67/(153968/12))*100</f>
        <v>87.976722435830823</v>
      </c>
      <c r="M65" s="870">
        <f>('1-3～4'!O67/(46935/12))*100</f>
        <v>125.5864493448386</v>
      </c>
      <c r="N65" s="871">
        <f>IFERROR(('1-5'!C27/(81596/12))*100,"-")</f>
        <v>97.063581548115096</v>
      </c>
      <c r="O65" s="870">
        <f>('1-5'!F27/287373)*100</f>
        <v>106.41883545079043</v>
      </c>
      <c r="P65" s="870">
        <f>'4-6'!B25</f>
        <v>123.9</v>
      </c>
      <c r="Q65" s="1241">
        <f>'4-7 (2020基準)'!B60</f>
        <v>109.5</v>
      </c>
      <c r="T65" s="487"/>
    </row>
    <row r="66" spans="1:20" s="72" customFormat="1" ht="17.25" customHeight="1">
      <c r="A66" s="18"/>
      <c r="B66" s="862"/>
      <c r="C66" s="863"/>
      <c r="D66" s="862"/>
      <c r="E66" s="862"/>
      <c r="F66" s="862"/>
      <c r="G66" s="866"/>
      <c r="H66" s="866"/>
      <c r="I66" s="866"/>
      <c r="J66" s="486">
        <v>101.8</v>
      </c>
      <c r="K66" s="870"/>
      <c r="L66" s="870"/>
      <c r="M66" s="870"/>
      <c r="N66" s="871"/>
      <c r="O66" s="870"/>
      <c r="P66" s="870"/>
      <c r="Q66" s="1241">
        <f>'4-7 (2020基準)'!B61</f>
        <v>110</v>
      </c>
      <c r="T66" s="487"/>
    </row>
    <row r="67" spans="1:20" s="72" customFormat="1" ht="17.25" customHeight="1" thickBot="1">
      <c r="A67" s="18"/>
      <c r="B67" s="862"/>
      <c r="C67" s="863"/>
      <c r="D67" s="862"/>
      <c r="E67" s="862"/>
      <c r="F67" s="862"/>
      <c r="G67" s="866"/>
      <c r="H67" s="866"/>
      <c r="I67" s="866"/>
      <c r="J67" s="486"/>
      <c r="K67" s="870"/>
      <c r="L67" s="870"/>
      <c r="M67" s="870"/>
      <c r="N67" s="871"/>
      <c r="O67" s="870"/>
      <c r="P67" s="870"/>
      <c r="Q67" s="872"/>
      <c r="T67" s="487"/>
    </row>
    <row r="68" spans="1:20" s="72" customFormat="1" ht="17.25" customHeight="1" thickBot="1">
      <c r="A68" s="488" t="s">
        <v>36</v>
      </c>
      <c r="B68" s="2138">
        <f>((B66/B54)*100)-100</f>
        <v>-100</v>
      </c>
      <c r="C68" s="2097">
        <f t="shared" ref="C68:I68" si="2">((C66/C54)*100)-100</f>
        <v>-100</v>
      </c>
      <c r="D68" s="2097">
        <f t="shared" si="2"/>
        <v>-100</v>
      </c>
      <c r="E68" s="2097">
        <f t="shared" si="2"/>
        <v>-100</v>
      </c>
      <c r="F68" s="2097">
        <f t="shared" si="2"/>
        <v>-100</v>
      </c>
      <c r="G68" s="2139">
        <f t="shared" si="2"/>
        <v>-100</v>
      </c>
      <c r="H68" s="2097">
        <f t="shared" si="2"/>
        <v>-100</v>
      </c>
      <c r="I68" s="2097">
        <f t="shared" si="2"/>
        <v>-100</v>
      </c>
      <c r="J68" s="2140">
        <f>生産指数!K38</f>
        <v>-2.7</v>
      </c>
      <c r="K68" s="2141">
        <f>((K66/K54)*100)-100</f>
        <v>-100</v>
      </c>
      <c r="L68" s="2142">
        <f>((L66/L54)*100)-100</f>
        <v>-100</v>
      </c>
      <c r="M68" s="2142">
        <f>((M66/M54)*100)-100</f>
        <v>-100</v>
      </c>
      <c r="N68" s="2143" t="s">
        <v>868</v>
      </c>
      <c r="O68" s="2142">
        <f>((O66/O54)*100)-100</f>
        <v>-100</v>
      </c>
      <c r="P68" s="2142">
        <f>((P66/P54)*100)-100</f>
        <v>-100</v>
      </c>
      <c r="Q68" s="2142">
        <f>((Q66/Q54)*100)-100</f>
        <v>2.8999064546304965</v>
      </c>
      <c r="T68" s="487"/>
    </row>
    <row r="69" spans="1:20" s="72" customFormat="1" ht="17.25" customHeight="1">
      <c r="A69" s="2236"/>
      <c r="B69" s="2232" t="s">
        <v>869</v>
      </c>
      <c r="C69" s="2232"/>
      <c r="D69" s="2232" t="s">
        <v>84</v>
      </c>
      <c r="E69" s="2228" t="s">
        <v>871</v>
      </c>
      <c r="F69" s="2228" t="s">
        <v>872</v>
      </c>
      <c r="G69" s="2232" t="s">
        <v>873</v>
      </c>
      <c r="H69" s="2232"/>
      <c r="I69" s="2232"/>
      <c r="J69" s="2234" t="s">
        <v>877</v>
      </c>
      <c r="K69" s="2228" t="s">
        <v>875</v>
      </c>
      <c r="L69" s="2234" t="s">
        <v>876</v>
      </c>
      <c r="M69" s="2232" t="s">
        <v>877</v>
      </c>
      <c r="N69" s="2228" t="s">
        <v>878</v>
      </c>
      <c r="O69" s="2228" t="s">
        <v>893</v>
      </c>
      <c r="P69" s="2228" t="s">
        <v>894</v>
      </c>
      <c r="Q69" s="2230" t="s">
        <v>893</v>
      </c>
      <c r="T69" s="487"/>
    </row>
    <row r="70" spans="1:20" s="72" customFormat="1" ht="17.25" customHeight="1">
      <c r="A70" s="2237"/>
      <c r="B70" s="2233"/>
      <c r="C70" s="2233"/>
      <c r="D70" s="2233"/>
      <c r="E70" s="2229"/>
      <c r="F70" s="2229"/>
      <c r="G70" s="2233"/>
      <c r="H70" s="2233"/>
      <c r="I70" s="2233"/>
      <c r="J70" s="2235"/>
      <c r="K70" s="2229"/>
      <c r="L70" s="2235"/>
      <c r="M70" s="2233"/>
      <c r="N70" s="2229"/>
      <c r="O70" s="2229"/>
      <c r="P70" s="2229"/>
      <c r="Q70" s="2231"/>
      <c r="T70" s="487"/>
    </row>
    <row r="71" spans="1:20" s="72" customFormat="1" ht="16.5" customHeight="1">
      <c r="A71" s="2225" t="s">
        <v>880</v>
      </c>
      <c r="B71" s="2225"/>
      <c r="C71" s="2225"/>
      <c r="D71" s="2225"/>
      <c r="E71" s="2225"/>
      <c r="F71" s="2225"/>
      <c r="G71" s="284" t="s">
        <v>1930</v>
      </c>
      <c r="H71" s="39"/>
      <c r="I71" s="39"/>
      <c r="J71" s="172"/>
      <c r="K71" s="40"/>
      <c r="L71" s="637"/>
      <c r="M71" s="637"/>
      <c r="N71" s="637"/>
      <c r="O71" s="637"/>
      <c r="P71" s="637"/>
      <c r="T71" s="487"/>
    </row>
    <row r="72" spans="1:20" s="72" customFormat="1" ht="16.5" customHeight="1">
      <c r="A72" s="638" t="s">
        <v>881</v>
      </c>
      <c r="B72" s="638"/>
      <c r="C72" s="638"/>
      <c r="D72" s="638"/>
      <c r="E72" s="638"/>
      <c r="F72" s="638"/>
      <c r="G72" s="39"/>
      <c r="H72" s="39"/>
      <c r="I72" s="39"/>
      <c r="J72" s="172"/>
      <c r="K72" s="39"/>
      <c r="L72" s="637"/>
      <c r="M72" s="40"/>
      <c r="N72" s="40"/>
      <c r="O72" s="637"/>
      <c r="P72" s="40"/>
      <c r="T72" s="487"/>
    </row>
    <row r="73" spans="1:20" s="72" customFormat="1" ht="16.5" customHeight="1">
      <c r="A73" s="2226" t="s">
        <v>1952</v>
      </c>
      <c r="B73" s="2226"/>
      <c r="C73" s="2226"/>
      <c r="D73" s="2226"/>
      <c r="E73" s="2226"/>
      <c r="F73" s="2226"/>
      <c r="G73" s="39"/>
      <c r="H73" s="39"/>
      <c r="I73" s="39"/>
      <c r="J73" s="172"/>
      <c r="K73" s="39"/>
      <c r="L73" s="39"/>
      <c r="M73" s="39"/>
      <c r="N73" s="39"/>
      <c r="O73" s="39"/>
      <c r="P73" s="39"/>
      <c r="T73" s="487"/>
    </row>
    <row r="74" spans="1:20" s="72" customFormat="1" ht="16.5" customHeight="1">
      <c r="A74" s="2226" t="s">
        <v>1786</v>
      </c>
      <c r="B74" s="2224"/>
      <c r="C74" s="2224"/>
      <c r="D74" s="2224"/>
      <c r="E74" s="2224"/>
      <c r="F74" s="2224"/>
      <c r="G74" s="642"/>
      <c r="H74" s="39"/>
      <c r="I74" s="39"/>
      <c r="J74" s="172"/>
      <c r="K74" s="39"/>
      <c r="L74" s="39"/>
      <c r="M74" s="39"/>
      <c r="N74" s="39"/>
      <c r="O74" s="39"/>
      <c r="P74" s="39"/>
      <c r="T74" s="487"/>
    </row>
    <row r="75" spans="1:20" s="72" customFormat="1" ht="16.5" customHeight="1">
      <c r="A75" s="2223" t="s">
        <v>2101</v>
      </c>
      <c r="B75" s="2224"/>
      <c r="C75" s="2224"/>
      <c r="D75" s="2224"/>
      <c r="E75" s="2224"/>
      <c r="F75" s="2224"/>
      <c r="G75" s="39"/>
      <c r="H75" s="39"/>
      <c r="I75" s="39"/>
      <c r="J75" s="172"/>
      <c r="K75" s="39"/>
      <c r="L75" s="39"/>
      <c r="M75" s="39"/>
      <c r="N75" s="39"/>
      <c r="O75" s="39"/>
      <c r="P75" s="39"/>
      <c r="T75" s="487"/>
    </row>
    <row r="76" spans="1:20" s="72" customFormat="1" ht="16.5" customHeight="1">
      <c r="A76" s="2223" t="s">
        <v>895</v>
      </c>
      <c r="B76" s="2224"/>
      <c r="C76" s="2224"/>
      <c r="D76" s="2224"/>
      <c r="E76" s="2224"/>
      <c r="F76" s="2224"/>
      <c r="G76" s="40"/>
      <c r="H76" s="40"/>
      <c r="I76" s="40"/>
      <c r="J76" s="472"/>
      <c r="K76" s="40"/>
      <c r="L76" s="40"/>
      <c r="M76" s="40"/>
      <c r="N76" s="40"/>
      <c r="O76" s="40"/>
      <c r="P76" s="40"/>
      <c r="T76" s="487"/>
    </row>
    <row r="77" spans="1:20" s="72" customFormat="1" ht="16.5" customHeight="1">
      <c r="A77" s="2223" t="s">
        <v>1363</v>
      </c>
      <c r="B77" s="2224"/>
      <c r="C77" s="2224"/>
      <c r="D77" s="2224"/>
      <c r="E77" s="2224"/>
      <c r="F77" s="2224"/>
      <c r="G77" s="40"/>
      <c r="H77" s="40"/>
      <c r="I77" s="40"/>
      <c r="J77" s="472"/>
      <c r="K77" s="40"/>
      <c r="L77" s="40"/>
      <c r="M77" s="40"/>
      <c r="N77" s="40"/>
      <c r="O77" s="40"/>
      <c r="P77" s="40"/>
      <c r="Q77" s="40"/>
      <c r="T77" s="487"/>
    </row>
    <row r="78" spans="1:20" s="72" customFormat="1" ht="16.5" customHeight="1" thickBot="1">
      <c r="A78" s="40"/>
      <c r="B78" s="40"/>
      <c r="C78" s="40"/>
      <c r="D78" s="40"/>
      <c r="E78" s="40"/>
      <c r="F78" s="40"/>
      <c r="G78" s="40"/>
      <c r="H78" s="40"/>
      <c r="I78" s="40"/>
      <c r="J78" s="472"/>
      <c r="K78" s="40"/>
      <c r="L78" s="40"/>
      <c r="M78" s="40"/>
      <c r="N78" s="40"/>
      <c r="O78" s="40"/>
      <c r="P78" s="40"/>
      <c r="Q78" s="637"/>
      <c r="T78" s="487"/>
    </row>
    <row r="79" spans="1:20" s="72" customFormat="1" ht="16.5" customHeight="1">
      <c r="A79" s="404"/>
      <c r="B79" s="475" t="s">
        <v>835</v>
      </c>
      <c r="C79" s="475" t="s">
        <v>8</v>
      </c>
      <c r="D79" s="475" t="s">
        <v>836</v>
      </c>
      <c r="E79" s="475" t="s">
        <v>837</v>
      </c>
      <c r="F79" s="475" t="s">
        <v>838</v>
      </c>
      <c r="G79" s="25" t="s">
        <v>896</v>
      </c>
      <c r="H79" s="475" t="s">
        <v>840</v>
      </c>
      <c r="I79" s="475" t="s">
        <v>710</v>
      </c>
      <c r="J79" s="383" t="s">
        <v>841</v>
      </c>
      <c r="K79" s="475" t="s">
        <v>897</v>
      </c>
      <c r="L79" s="475" t="s">
        <v>843</v>
      </c>
      <c r="M79" s="475" t="s">
        <v>844</v>
      </c>
      <c r="N79" s="475" t="s">
        <v>845</v>
      </c>
      <c r="O79" s="475" t="s">
        <v>886</v>
      </c>
      <c r="P79" s="475" t="s">
        <v>846</v>
      </c>
      <c r="Q79" s="637"/>
      <c r="T79" s="487"/>
    </row>
    <row r="80" spans="1:20" s="72" customFormat="1" ht="16.5" customHeight="1">
      <c r="A80" s="400" t="s">
        <v>847</v>
      </c>
      <c r="B80" s="629"/>
      <c r="C80" s="629"/>
      <c r="D80" s="169" t="s">
        <v>848</v>
      </c>
      <c r="E80" s="629"/>
      <c r="F80" s="629"/>
      <c r="G80" s="4" t="s">
        <v>849</v>
      </c>
      <c r="H80" s="169" t="s">
        <v>850</v>
      </c>
      <c r="I80" s="629"/>
      <c r="J80" s="169" t="s">
        <v>83</v>
      </c>
      <c r="K80" s="169" t="s">
        <v>83</v>
      </c>
      <c r="L80" s="629"/>
      <c r="M80" s="629"/>
      <c r="N80" s="169" t="s">
        <v>852</v>
      </c>
      <c r="O80" s="169" t="s">
        <v>889</v>
      </c>
      <c r="P80" s="169" t="s">
        <v>853</v>
      </c>
      <c r="Q80" s="39"/>
      <c r="T80" s="487"/>
    </row>
    <row r="81" spans="1:20" s="72" customFormat="1" ht="16.5" customHeight="1">
      <c r="A81" s="631"/>
      <c r="B81" s="412" t="s">
        <v>854</v>
      </c>
      <c r="C81" s="412" t="s">
        <v>855</v>
      </c>
      <c r="D81" s="412" t="s">
        <v>856</v>
      </c>
      <c r="E81" s="412" t="s">
        <v>857</v>
      </c>
      <c r="F81" s="412" t="s">
        <v>858</v>
      </c>
      <c r="G81" s="28" t="s">
        <v>859</v>
      </c>
      <c r="H81" s="412" t="s">
        <v>860</v>
      </c>
      <c r="I81" s="412" t="s">
        <v>715</v>
      </c>
      <c r="J81" s="27" t="s">
        <v>861</v>
      </c>
      <c r="K81" s="412" t="s">
        <v>862</v>
      </c>
      <c r="L81" s="412" t="s">
        <v>863</v>
      </c>
      <c r="M81" s="412" t="s">
        <v>864</v>
      </c>
      <c r="N81" s="412" t="s">
        <v>322</v>
      </c>
      <c r="O81" s="412" t="s">
        <v>603</v>
      </c>
      <c r="P81" s="412" t="s">
        <v>865</v>
      </c>
      <c r="Q81" s="39"/>
      <c r="T81" s="487"/>
    </row>
    <row r="82" spans="1:20" s="72" customFormat="1" ht="16.5" customHeight="1">
      <c r="A82" s="192" t="s">
        <v>171</v>
      </c>
      <c r="B82" s="643" t="e">
        <f>SUM(#REF!)</f>
        <v>#REF!</v>
      </c>
      <c r="C82" s="643" t="e">
        <f>SUM(#REF!)</f>
        <v>#REF!</v>
      </c>
      <c r="D82" s="643" t="e">
        <f>SUM(#REF!)</f>
        <v>#REF!</v>
      </c>
      <c r="E82" s="643" t="e">
        <f>SUM(#REF!)</f>
        <v>#REF!</v>
      </c>
      <c r="F82" s="643" t="e">
        <f>SUM(#REF!)</f>
        <v>#REF!</v>
      </c>
      <c r="G82" s="643" t="e">
        <f>SUM(#REF!)</f>
        <v>#REF!</v>
      </c>
      <c r="H82" s="643" t="e">
        <f>SUM(#REF!)</f>
        <v>#REF!</v>
      </c>
      <c r="I82" s="643" t="e">
        <f>SUM(#REF!)</f>
        <v>#REF!</v>
      </c>
      <c r="J82" s="643" t="e">
        <f>SUM(#REF!)</f>
        <v>#REF!</v>
      </c>
      <c r="K82" s="643" t="e">
        <f>SUM(#REF!)</f>
        <v>#REF!</v>
      </c>
      <c r="L82" s="643" t="e">
        <f>SUM(#REF!)</f>
        <v>#REF!</v>
      </c>
      <c r="M82" s="643" t="e">
        <f>SUM(#REF!)</f>
        <v>#REF!</v>
      </c>
      <c r="N82" s="643" t="e">
        <f>SUM(#REF!)</f>
        <v>#REF!</v>
      </c>
      <c r="O82" s="643" t="e">
        <f>SUM(#REF!)</f>
        <v>#REF!</v>
      </c>
      <c r="P82" s="643" t="e">
        <f>SUM(#REF!)</f>
        <v>#REF!</v>
      </c>
      <c r="Q82" s="39"/>
      <c r="T82" s="487"/>
    </row>
    <row r="83" spans="1:20" s="72" customFormat="1" ht="16.5" customHeight="1">
      <c r="A83" s="155" t="s">
        <v>898</v>
      </c>
      <c r="B83" s="489" t="e">
        <f t="shared" ref="B83:P83" si="3">B82/12</f>
        <v>#REF!</v>
      </c>
      <c r="C83" s="489" t="e">
        <f t="shared" si="3"/>
        <v>#REF!</v>
      </c>
      <c r="D83" s="489" t="e">
        <f t="shared" si="3"/>
        <v>#REF!</v>
      </c>
      <c r="E83" s="489" t="e">
        <f t="shared" si="3"/>
        <v>#REF!</v>
      </c>
      <c r="F83" s="489" t="e">
        <f t="shared" si="3"/>
        <v>#REF!</v>
      </c>
      <c r="G83" s="489" t="e">
        <f t="shared" si="3"/>
        <v>#REF!</v>
      </c>
      <c r="H83" s="489" t="e">
        <f t="shared" si="3"/>
        <v>#REF!</v>
      </c>
      <c r="I83" s="489" t="e">
        <f t="shared" si="3"/>
        <v>#REF!</v>
      </c>
      <c r="J83" s="489" t="e">
        <f t="shared" si="3"/>
        <v>#REF!</v>
      </c>
      <c r="K83" s="489" t="e">
        <f t="shared" si="3"/>
        <v>#REF!</v>
      </c>
      <c r="L83" s="489" t="e">
        <f t="shared" si="3"/>
        <v>#REF!</v>
      </c>
      <c r="M83" s="489" t="e">
        <f t="shared" si="3"/>
        <v>#REF!</v>
      </c>
      <c r="N83" s="489" t="e">
        <f t="shared" si="3"/>
        <v>#REF!</v>
      </c>
      <c r="O83" s="489" t="e">
        <f t="shared" si="3"/>
        <v>#REF!</v>
      </c>
      <c r="P83" s="489" t="e">
        <f t="shared" si="3"/>
        <v>#REF!</v>
      </c>
      <c r="Q83" s="40"/>
      <c r="T83" s="487"/>
    </row>
    <row r="84" spans="1:20" s="72" customFormat="1" ht="16.5" customHeight="1" thickBot="1">
      <c r="A84" s="40"/>
      <c r="B84" s="40"/>
      <c r="C84" s="40"/>
      <c r="D84" s="40"/>
      <c r="E84" s="40"/>
      <c r="F84" s="40"/>
      <c r="G84" s="40"/>
      <c r="H84" s="40"/>
      <c r="I84" s="40"/>
      <c r="J84" s="472"/>
      <c r="K84" s="40"/>
      <c r="L84" s="40"/>
      <c r="M84" s="40"/>
      <c r="N84" s="40"/>
      <c r="O84" s="40"/>
      <c r="P84" s="40"/>
      <c r="Q84" s="40"/>
      <c r="T84" s="487"/>
    </row>
    <row r="85" spans="1:20" ht="13.15" customHeight="1">
      <c r="A85" s="404"/>
      <c r="B85" s="475" t="s">
        <v>835</v>
      </c>
      <c r="C85" s="475" t="s">
        <v>8</v>
      </c>
      <c r="D85" s="475" t="s">
        <v>836</v>
      </c>
      <c r="E85" s="475" t="s">
        <v>837</v>
      </c>
      <c r="F85" s="475" t="s">
        <v>838</v>
      </c>
      <c r="G85" s="25" t="s">
        <v>885</v>
      </c>
      <c r="H85" s="475" t="s">
        <v>840</v>
      </c>
      <c r="I85" s="475" t="s">
        <v>710</v>
      </c>
      <c r="J85" s="383" t="s">
        <v>841</v>
      </c>
      <c r="K85" s="475" t="s">
        <v>897</v>
      </c>
      <c r="L85" s="475" t="s">
        <v>843</v>
      </c>
      <c r="M85" s="475" t="s">
        <v>844</v>
      </c>
      <c r="N85" s="475" t="s">
        <v>845</v>
      </c>
      <c r="O85" s="475" t="s">
        <v>886</v>
      </c>
      <c r="P85" s="475" t="s">
        <v>887</v>
      </c>
    </row>
    <row r="86" spans="1:20">
      <c r="A86" s="400" t="s">
        <v>847</v>
      </c>
      <c r="B86" s="629"/>
      <c r="C86" s="629"/>
      <c r="D86" s="169" t="s">
        <v>848</v>
      </c>
      <c r="E86" s="629"/>
      <c r="F86" s="629"/>
      <c r="G86" s="4" t="s">
        <v>888</v>
      </c>
      <c r="H86" s="169" t="s">
        <v>850</v>
      </c>
      <c r="I86" s="629"/>
      <c r="J86" s="10" t="s">
        <v>83</v>
      </c>
      <c r="K86" s="169" t="s">
        <v>83</v>
      </c>
      <c r="L86" s="629"/>
      <c r="M86" s="629"/>
      <c r="N86" s="169" t="s">
        <v>852</v>
      </c>
      <c r="O86" s="169" t="s">
        <v>889</v>
      </c>
      <c r="P86" s="169" t="s">
        <v>83</v>
      </c>
    </row>
    <row r="87" spans="1:20">
      <c r="A87" s="631"/>
      <c r="B87" s="412" t="s">
        <v>854</v>
      </c>
      <c r="C87" s="412" t="s">
        <v>855</v>
      </c>
      <c r="D87" s="412" t="s">
        <v>856</v>
      </c>
      <c r="E87" s="412" t="s">
        <v>857</v>
      </c>
      <c r="F87" s="412" t="s">
        <v>858</v>
      </c>
      <c r="G87" s="28" t="s">
        <v>890</v>
      </c>
      <c r="H87" s="412" t="s">
        <v>860</v>
      </c>
      <c r="I87" s="412" t="s">
        <v>715</v>
      </c>
      <c r="J87" s="27" t="s">
        <v>861</v>
      </c>
      <c r="K87" s="412" t="s">
        <v>862</v>
      </c>
      <c r="L87" s="412" t="s">
        <v>863</v>
      </c>
      <c r="M87" s="412" t="s">
        <v>864</v>
      </c>
      <c r="N87" s="412" t="s">
        <v>322</v>
      </c>
      <c r="O87" s="412" t="s">
        <v>603</v>
      </c>
      <c r="P87" s="412" t="s">
        <v>891</v>
      </c>
    </row>
    <row r="88" spans="1:20">
      <c r="A88" s="192" t="s">
        <v>171</v>
      </c>
      <c r="B88" s="644" t="e">
        <f>SUM(#REF!)</f>
        <v>#REF!</v>
      </c>
      <c r="C88" s="644" t="e">
        <f>SUM(#REF!)</f>
        <v>#REF!</v>
      </c>
      <c r="D88" s="644" t="e">
        <f>SUM(#REF!)</f>
        <v>#REF!</v>
      </c>
      <c r="E88" s="644" t="e">
        <f>SUM(#REF!)</f>
        <v>#REF!</v>
      </c>
      <c r="F88" s="644" t="e">
        <f>SUM(#REF!)</f>
        <v>#REF!</v>
      </c>
      <c r="G88" s="644" t="e">
        <f>SUM(#REF!)</f>
        <v>#REF!</v>
      </c>
      <c r="H88" s="644" t="e">
        <f>SUM(#REF!)</f>
        <v>#REF!</v>
      </c>
      <c r="I88" s="644" t="e">
        <f>SUM(#REF!)</f>
        <v>#REF!</v>
      </c>
      <c r="J88" s="644" t="e">
        <f>SUM(#REF!)</f>
        <v>#REF!</v>
      </c>
      <c r="K88" s="644" t="e">
        <f>SUM(#REF!)</f>
        <v>#REF!</v>
      </c>
      <c r="L88" s="644" t="e">
        <f>SUM(#REF!)</f>
        <v>#REF!</v>
      </c>
      <c r="M88" s="644" t="e">
        <f>SUM(#REF!)</f>
        <v>#REF!</v>
      </c>
      <c r="N88" s="644" t="e">
        <f>SUM(#REF!)</f>
        <v>#REF!</v>
      </c>
      <c r="O88" s="644" t="e">
        <f>SUM(#REF!)</f>
        <v>#REF!</v>
      </c>
      <c r="P88" s="644" t="e">
        <f>SUM(#REF!)</f>
        <v>#REF!</v>
      </c>
    </row>
    <row r="89" spans="1:20">
      <c r="A89" s="155" t="s">
        <v>898</v>
      </c>
      <c r="B89" s="489" t="e">
        <f t="shared" ref="B89:Q96" si="4">B88/12</f>
        <v>#REF!</v>
      </c>
      <c r="C89" s="489" t="e">
        <f t="shared" si="4"/>
        <v>#REF!</v>
      </c>
      <c r="D89" s="489" t="e">
        <f t="shared" si="4"/>
        <v>#REF!</v>
      </c>
      <c r="E89" s="489" t="e">
        <f t="shared" si="4"/>
        <v>#REF!</v>
      </c>
      <c r="F89" s="489" t="e">
        <f t="shared" si="4"/>
        <v>#REF!</v>
      </c>
      <c r="G89" s="489" t="e">
        <f t="shared" si="4"/>
        <v>#REF!</v>
      </c>
      <c r="H89" s="489" t="e">
        <f t="shared" si="4"/>
        <v>#REF!</v>
      </c>
      <c r="I89" s="489" t="e">
        <f t="shared" si="4"/>
        <v>#REF!</v>
      </c>
      <c r="J89" s="489" t="e">
        <f>J88/12</f>
        <v>#REF!</v>
      </c>
      <c r="K89" s="489" t="e">
        <f t="shared" si="4"/>
        <v>#REF!</v>
      </c>
      <c r="L89" s="489" t="e">
        <f t="shared" si="4"/>
        <v>#REF!</v>
      </c>
      <c r="M89" s="489" t="e">
        <f t="shared" si="4"/>
        <v>#REF!</v>
      </c>
      <c r="N89" s="489" t="e">
        <f t="shared" si="4"/>
        <v>#REF!</v>
      </c>
      <c r="O89" s="489" t="e">
        <f t="shared" si="4"/>
        <v>#REF!</v>
      </c>
      <c r="P89" s="489" t="e">
        <f t="shared" si="4"/>
        <v>#REF!</v>
      </c>
    </row>
    <row r="91" spans="1:20" ht="14.5" thickBot="1"/>
    <row r="92" spans="1:20">
      <c r="Q92" s="383" t="s">
        <v>846</v>
      </c>
    </row>
    <row r="93" spans="1:20">
      <c r="Q93" s="32"/>
    </row>
    <row r="94" spans="1:20">
      <c r="Q94" s="27" t="s">
        <v>853</v>
      </c>
    </row>
    <row r="95" spans="1:20">
      <c r="Q95" s="644" t="e">
        <f>SUM(#REF!)</f>
        <v>#REF!</v>
      </c>
    </row>
    <row r="96" spans="1:20">
      <c r="Q96" s="489" t="e">
        <f t="shared" si="4"/>
        <v>#REF!</v>
      </c>
    </row>
  </sheetData>
  <mergeCells count="38">
    <mergeCell ref="O5:O7"/>
    <mergeCell ref="A32:A33"/>
    <mergeCell ref="B32:C33"/>
    <mergeCell ref="D32:D33"/>
    <mergeCell ref="E32:E33"/>
    <mergeCell ref="F32:F33"/>
    <mergeCell ref="G32:I33"/>
    <mergeCell ref="J32:J33"/>
    <mergeCell ref="K32:K33"/>
    <mergeCell ref="L32:L33"/>
    <mergeCell ref="M32:M33"/>
    <mergeCell ref="N32:N33"/>
    <mergeCell ref="O32:P33"/>
    <mergeCell ref="O69:O70"/>
    <mergeCell ref="A39:F39"/>
    <mergeCell ref="P69:P70"/>
    <mergeCell ref="Q69:Q70"/>
    <mergeCell ref="A71:F71"/>
    <mergeCell ref="G69:I70"/>
    <mergeCell ref="J69:J70"/>
    <mergeCell ref="K69:K70"/>
    <mergeCell ref="L69:L70"/>
    <mergeCell ref="M69:M70"/>
    <mergeCell ref="N69:N70"/>
    <mergeCell ref="A69:A70"/>
    <mergeCell ref="B69:C70"/>
    <mergeCell ref="D69:D70"/>
    <mergeCell ref="E69:E70"/>
    <mergeCell ref="F69:F70"/>
    <mergeCell ref="A38:F38"/>
    <mergeCell ref="A34:F34"/>
    <mergeCell ref="A37:F37"/>
    <mergeCell ref="A77:F77"/>
    <mergeCell ref="A75:F75"/>
    <mergeCell ref="A76:F76"/>
    <mergeCell ref="A73:F73"/>
    <mergeCell ref="A74:F74"/>
    <mergeCell ref="A36:F36"/>
  </mergeCells>
  <phoneticPr fontId="3"/>
  <pageMargins left="1.1023622047244095" right="0.59055118110236227" top="0.39370078740157483" bottom="0.39370078740157483" header="0.51181102362204722" footer="0.31496062992125984"/>
  <pageSetup paperSize="9" scale="61" fitToHeight="0" orientation="portrait" r:id="rId1"/>
  <headerFooter alignWithMargins="0"/>
  <colBreaks count="1" manualBreakCount="1">
    <brk id="6" max="75" man="1"/>
  </colBreaks>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5" tint="-0.249977111117893"/>
  </sheetPr>
  <dimension ref="A1:AH119"/>
  <sheetViews>
    <sheetView showGridLines="0" view="pageBreakPreview" topLeftCell="L64" zoomScaleNormal="100" zoomScaleSheetLayoutView="100" workbookViewId="0">
      <selection activeCell="T73" sqref="T73"/>
    </sheetView>
  </sheetViews>
  <sheetFormatPr defaultColWidth="10.58203125" defaultRowHeight="14"/>
  <cols>
    <col min="1" max="4" width="10.58203125" style="40"/>
    <col min="5" max="5" width="13" style="40" bestFit="1" customWidth="1"/>
    <col min="6" max="9" width="10.58203125" style="40"/>
    <col min="10" max="10" width="9.4140625" style="40" customWidth="1"/>
    <col min="11" max="11" width="0.75" style="40" customWidth="1"/>
    <col min="12" max="12" width="10.58203125" style="40"/>
    <col min="13" max="13" width="15.5" style="40" customWidth="1"/>
    <col min="14" max="14" width="16" style="40" customWidth="1"/>
    <col min="15" max="15" width="15" style="40" customWidth="1"/>
    <col min="16" max="17" width="15.33203125" style="40" customWidth="1"/>
    <col min="18" max="18" width="15.08203125" style="40" customWidth="1"/>
    <col min="19" max="19" width="14.83203125" style="40" customWidth="1"/>
    <col min="20" max="20" width="10.75" style="40" customWidth="1"/>
    <col min="21" max="21" width="10.58203125" style="40"/>
    <col min="22" max="22" width="12" style="40" customWidth="1"/>
    <col min="23" max="23" width="12.08203125" style="40" bestFit="1" customWidth="1"/>
    <col min="24" max="24" width="13.08203125" style="40" customWidth="1"/>
    <col min="25" max="25" width="12.08203125" style="40" customWidth="1"/>
    <col min="26" max="26" width="12.83203125" style="40" bestFit="1" customWidth="1"/>
    <col min="27" max="27" width="11.75" style="40" customWidth="1"/>
    <col min="28" max="28" width="11.58203125" style="40" bestFit="1" customWidth="1"/>
    <col min="29" max="30" width="10.75" style="40" bestFit="1" customWidth="1"/>
    <col min="31" max="31" width="12.08203125" style="40" customWidth="1"/>
    <col min="32" max="32" width="13.5" style="40" customWidth="1"/>
    <col min="33" max="33" width="12" style="40" customWidth="1"/>
    <col min="34" max="16384" width="10.58203125" style="40"/>
  </cols>
  <sheetData>
    <row r="1" spans="1:34" ht="17.149999999999999" customHeight="1">
      <c r="A1" s="2400"/>
      <c r="B1" s="2400"/>
      <c r="C1" s="2400"/>
      <c r="D1" s="2400"/>
      <c r="E1" s="2400"/>
      <c r="F1" s="2400"/>
      <c r="G1" s="2400"/>
      <c r="H1" s="2400"/>
      <c r="I1" s="2400"/>
      <c r="J1" s="2400"/>
      <c r="K1" s="39"/>
      <c r="L1" s="1014"/>
      <c r="M1" s="1130"/>
      <c r="N1" s="56"/>
      <c r="O1" s="56"/>
      <c r="P1" s="56"/>
      <c r="Q1" s="1014"/>
      <c r="R1" s="56"/>
      <c r="S1" s="56"/>
      <c r="T1" s="56"/>
      <c r="U1" s="72"/>
      <c r="V1" s="72"/>
      <c r="X1" s="1077"/>
    </row>
    <row r="2" spans="1:34" ht="22.5" customHeight="1">
      <c r="A2" s="2400" t="s">
        <v>61</v>
      </c>
      <c r="B2" s="2400"/>
      <c r="C2" s="2400"/>
      <c r="D2" s="2400"/>
      <c r="E2" s="2400"/>
      <c r="F2" s="2400"/>
      <c r="G2" s="2400"/>
      <c r="H2" s="2400"/>
      <c r="I2" s="2400"/>
      <c r="J2" s="2400"/>
      <c r="K2" s="39"/>
      <c r="L2" s="56"/>
      <c r="M2" s="2373"/>
      <c r="N2" s="2372"/>
      <c r="O2" s="2373"/>
      <c r="P2" s="2372"/>
      <c r="Q2" s="23"/>
      <c r="R2" s="2372"/>
      <c r="S2" s="2373"/>
      <c r="T2" s="2372"/>
      <c r="U2" s="2373"/>
      <c r="V2" s="2373"/>
      <c r="AD2" s="40" t="s">
        <v>1655</v>
      </c>
      <c r="AE2" s="40" t="s">
        <v>1676</v>
      </c>
    </row>
    <row r="3" spans="1:34" ht="15.75" customHeight="1" thickBot="1">
      <c r="A3" s="41"/>
      <c r="B3" s="41"/>
      <c r="C3" s="41"/>
      <c r="D3" s="41"/>
      <c r="E3" s="41"/>
      <c r="F3" s="2399" t="s">
        <v>66</v>
      </c>
      <c r="G3" s="2399"/>
      <c r="H3" s="2399"/>
      <c r="I3" s="2399"/>
      <c r="J3" s="2399"/>
      <c r="K3" s="39"/>
      <c r="L3" s="56"/>
      <c r="M3" s="2401"/>
      <c r="N3" s="2372"/>
      <c r="O3" s="2373"/>
      <c r="P3" s="2372"/>
      <c r="Q3" s="23"/>
      <c r="R3" s="2372"/>
      <c r="S3" s="2373"/>
      <c r="T3" s="2372"/>
      <c r="U3" s="2373"/>
      <c r="V3" s="2373"/>
      <c r="X3" s="72"/>
      <c r="Y3" s="72"/>
      <c r="Z3" s="72"/>
      <c r="AA3" s="72"/>
      <c r="AB3" s="72"/>
      <c r="AD3" s="1319"/>
      <c r="AE3" s="905" t="s">
        <v>1271</v>
      </c>
      <c r="AF3" s="905"/>
      <c r="AG3" s="1345" t="s">
        <v>2106</v>
      </c>
      <c r="AH3" s="1290"/>
    </row>
    <row r="4" spans="1:34" ht="14.25" customHeight="1">
      <c r="A4" s="2367" t="s">
        <v>5</v>
      </c>
      <c r="B4" s="2365" t="s">
        <v>62</v>
      </c>
      <c r="C4" s="2367"/>
      <c r="D4" s="2365" t="s">
        <v>63</v>
      </c>
      <c r="E4" s="2367"/>
      <c r="F4" s="2365" t="s">
        <v>64</v>
      </c>
      <c r="G4" s="2367"/>
      <c r="H4" s="2365" t="s">
        <v>1579</v>
      </c>
      <c r="I4" s="2366"/>
      <c r="J4" s="2366"/>
      <c r="K4" s="39"/>
      <c r="L4" s="56"/>
      <c r="M4" s="2373"/>
      <c r="N4" s="224"/>
      <c r="O4" s="224"/>
      <c r="P4" s="224"/>
      <c r="Q4" s="224"/>
      <c r="R4" s="224"/>
      <c r="S4" s="224"/>
      <c r="T4" s="224"/>
      <c r="U4" s="224"/>
      <c r="V4" s="224"/>
      <c r="X4" s="72"/>
      <c r="Y4" s="72"/>
      <c r="Z4" s="917"/>
      <c r="AA4" s="917"/>
      <c r="AB4" s="72"/>
      <c r="AD4" s="916"/>
      <c r="AE4" s="72"/>
      <c r="AF4" s="917" t="s">
        <v>1273</v>
      </c>
      <c r="AG4" s="917" t="s">
        <v>1274</v>
      </c>
      <c r="AH4" s="1216"/>
    </row>
    <row r="5" spans="1:34" ht="14.25" customHeight="1">
      <c r="A5" s="2395"/>
      <c r="B5" s="2368"/>
      <c r="C5" s="2370"/>
      <c r="D5" s="2368"/>
      <c r="E5" s="2370"/>
      <c r="F5" s="2368"/>
      <c r="G5" s="2370"/>
      <c r="H5" s="2368"/>
      <c r="I5" s="2369"/>
      <c r="J5" s="2369"/>
      <c r="K5" s="39"/>
      <c r="L5" s="56"/>
      <c r="M5" s="72"/>
      <c r="N5" s="51"/>
      <c r="O5" s="51"/>
      <c r="P5" s="51"/>
      <c r="Q5" s="51"/>
      <c r="R5" s="51"/>
      <c r="S5" s="51"/>
      <c r="T5" s="983"/>
      <c r="U5" s="983"/>
      <c r="V5" s="983"/>
      <c r="X5" s="72"/>
      <c r="Y5" s="72"/>
      <c r="Z5" s="917"/>
      <c r="AA5" s="917"/>
      <c r="AB5" s="72"/>
      <c r="AD5" s="916"/>
      <c r="AE5" s="72"/>
      <c r="AF5" s="917" t="s">
        <v>1275</v>
      </c>
      <c r="AG5" s="917" t="s">
        <v>1276</v>
      </c>
      <c r="AH5" s="1216"/>
    </row>
    <row r="6" spans="1:34" ht="14.25" customHeight="1">
      <c r="A6" s="2370"/>
      <c r="B6" s="27" t="s">
        <v>67</v>
      </c>
      <c r="C6" s="27" t="s">
        <v>68</v>
      </c>
      <c r="D6" s="27" t="s">
        <v>67</v>
      </c>
      <c r="E6" s="27" t="s">
        <v>68</v>
      </c>
      <c r="F6" s="27" t="s">
        <v>67</v>
      </c>
      <c r="G6" s="27" t="s">
        <v>68</v>
      </c>
      <c r="H6" s="27" t="s">
        <v>69</v>
      </c>
      <c r="I6" s="27" t="s">
        <v>70</v>
      </c>
      <c r="J6" s="27" t="s">
        <v>42</v>
      </c>
      <c r="K6" s="39"/>
      <c r="L6" s="989"/>
      <c r="M6" s="1196"/>
      <c r="N6" s="989"/>
      <c r="O6" s="989"/>
      <c r="P6" s="989"/>
      <c r="Q6" s="989"/>
      <c r="R6" s="989"/>
      <c r="S6" s="989"/>
      <c r="T6" s="989"/>
      <c r="U6" s="989"/>
      <c r="V6" s="989"/>
      <c r="X6" s="72"/>
      <c r="Y6" s="72"/>
      <c r="Z6" s="64"/>
      <c r="AA6" s="918"/>
      <c r="AB6" s="72"/>
      <c r="AD6" s="916"/>
      <c r="AE6" s="72"/>
      <c r="AF6" s="918"/>
      <c r="AG6" s="72"/>
      <c r="AH6" s="1216"/>
    </row>
    <row r="7" spans="1:34" ht="14.25" customHeight="1">
      <c r="A7" s="3"/>
      <c r="B7" s="10" t="s">
        <v>71</v>
      </c>
      <c r="C7" s="10" t="s">
        <v>72</v>
      </c>
      <c r="D7" s="10" t="s">
        <v>71</v>
      </c>
      <c r="E7" s="10" t="s">
        <v>20</v>
      </c>
      <c r="F7" s="10" t="s">
        <v>71</v>
      </c>
      <c r="G7" s="10" t="s">
        <v>72</v>
      </c>
      <c r="H7" s="32"/>
      <c r="I7" s="32"/>
      <c r="J7" s="32"/>
      <c r="K7" s="39"/>
      <c r="L7" s="989"/>
      <c r="M7" s="72"/>
      <c r="N7" s="56"/>
      <c r="O7" s="56"/>
      <c r="P7" s="56"/>
      <c r="Q7" s="56"/>
      <c r="R7" s="56"/>
      <c r="S7" s="56"/>
      <c r="T7" s="1197"/>
      <c r="U7" s="1197"/>
      <c r="V7" s="1197"/>
      <c r="X7" s="72"/>
      <c r="Y7" s="72"/>
      <c r="Z7" s="64"/>
      <c r="AA7" s="918"/>
      <c r="AB7" s="72"/>
      <c r="AD7" s="916"/>
      <c r="AE7" s="72" t="s">
        <v>1674</v>
      </c>
      <c r="AF7" s="1016">
        <v>6375027</v>
      </c>
      <c r="AG7" s="1016">
        <v>340049</v>
      </c>
      <c r="AH7" s="1216"/>
    </row>
    <row r="8" spans="1:34" ht="14.25" customHeight="1">
      <c r="A8" s="14" t="s">
        <v>1814</v>
      </c>
      <c r="B8" s="1481">
        <v>53</v>
      </c>
      <c r="C8" s="1482">
        <v>11818</v>
      </c>
      <c r="D8" s="1483">
        <v>7773</v>
      </c>
      <c r="E8" s="44">
        <v>12200</v>
      </c>
      <c r="F8" s="44">
        <v>622</v>
      </c>
      <c r="G8" s="44">
        <v>107382</v>
      </c>
      <c r="H8" s="45">
        <v>7.0000000000000007E-2</v>
      </c>
      <c r="I8" s="45">
        <v>0.06</v>
      </c>
      <c r="J8" s="45">
        <v>0.02</v>
      </c>
      <c r="K8" s="39"/>
      <c r="L8" s="39"/>
      <c r="M8" s="39"/>
      <c r="N8" s="39"/>
      <c r="O8" s="39"/>
      <c r="P8" s="39"/>
      <c r="Q8" s="39"/>
      <c r="R8" s="39"/>
      <c r="S8" s="39"/>
      <c r="X8" s="72"/>
      <c r="Y8" s="72"/>
      <c r="Z8" s="64"/>
      <c r="AA8" s="918"/>
      <c r="AB8" s="72"/>
      <c r="AD8" s="916"/>
      <c r="AE8" s="72"/>
      <c r="AF8" s="1325" t="s">
        <v>1672</v>
      </c>
      <c r="AG8" s="1284" t="s">
        <v>1673</v>
      </c>
      <c r="AH8" s="1216"/>
    </row>
    <row r="9" spans="1:34" ht="14.25" customHeight="1">
      <c r="A9" s="14" t="s">
        <v>2094</v>
      </c>
      <c r="B9" s="51">
        <v>52</v>
      </c>
      <c r="C9" s="48">
        <v>7774</v>
      </c>
      <c r="D9" s="49">
        <v>6030</v>
      </c>
      <c r="E9" s="44">
        <v>11510</v>
      </c>
      <c r="F9" s="44">
        <v>468</v>
      </c>
      <c r="G9" s="44">
        <v>80723</v>
      </c>
      <c r="H9" s="45">
        <v>1.0833333333333334E-2</v>
      </c>
      <c r="I9" s="45">
        <v>1.2500000000000002E-2</v>
      </c>
      <c r="J9" s="45">
        <v>1.1666666666666665E-2</v>
      </c>
      <c r="K9" s="39"/>
      <c r="L9" s="39"/>
      <c r="X9" s="72"/>
      <c r="Y9" s="72"/>
      <c r="Z9" s="64"/>
      <c r="AA9" s="918"/>
      <c r="AB9" s="72"/>
      <c r="AD9" s="919" t="s">
        <v>1654</v>
      </c>
      <c r="AE9" s="72" t="s">
        <v>1300</v>
      </c>
      <c r="AF9" s="920" t="s">
        <v>1671</v>
      </c>
      <c r="AG9" s="72"/>
      <c r="AH9" s="1216"/>
    </row>
    <row r="10" spans="1:34" ht="14.25" customHeight="1">
      <c r="A10" s="14" t="s">
        <v>1682</v>
      </c>
      <c r="B10" s="1348">
        <v>53</v>
      </c>
      <c r="C10" s="1348">
        <v>19744</v>
      </c>
      <c r="D10" s="1348">
        <v>6428</v>
      </c>
      <c r="E10" s="1349">
        <v>23316</v>
      </c>
      <c r="F10" s="1349">
        <v>538</v>
      </c>
      <c r="G10" s="1349">
        <v>143305</v>
      </c>
      <c r="H10" s="1352" t="s">
        <v>1689</v>
      </c>
      <c r="I10" s="1350">
        <v>0.03</v>
      </c>
      <c r="J10" s="1353" t="s">
        <v>1689</v>
      </c>
      <c r="K10" s="39"/>
      <c r="L10" s="39"/>
      <c r="X10" s="72"/>
      <c r="Y10" s="72"/>
      <c r="Z10" s="64"/>
      <c r="AA10" s="918"/>
      <c r="AB10" s="72"/>
      <c r="AD10" s="916"/>
      <c r="AE10" s="72"/>
      <c r="AF10" s="1318">
        <f>AG7/(AF7*1000)*100</f>
        <v>5.3340793693893371E-3</v>
      </c>
      <c r="AG10" s="72"/>
      <c r="AH10" s="1216"/>
    </row>
    <row r="11" spans="1:34" ht="14.25" customHeight="1">
      <c r="A11" s="14" t="s">
        <v>1859</v>
      </c>
      <c r="B11" s="46">
        <v>79</v>
      </c>
      <c r="C11" s="46">
        <v>6380</v>
      </c>
      <c r="D11" s="46">
        <v>8690</v>
      </c>
      <c r="E11" s="46">
        <v>24026</v>
      </c>
      <c r="F11" s="46">
        <v>719</v>
      </c>
      <c r="G11" s="46">
        <v>91121</v>
      </c>
      <c r="H11" s="1352" t="s">
        <v>868</v>
      </c>
      <c r="I11" s="52">
        <v>0.01</v>
      </c>
      <c r="J11" s="1353" t="s">
        <v>868</v>
      </c>
      <c r="K11" s="39"/>
      <c r="L11" s="39"/>
      <c r="X11" s="72"/>
      <c r="Y11" s="72"/>
      <c r="Z11" s="64"/>
      <c r="AA11" s="918"/>
      <c r="AB11" s="72"/>
      <c r="AD11" s="916"/>
      <c r="AE11" s="72"/>
      <c r="AF11" s="1317">
        <f>AF10</f>
        <v>5.3340793693893371E-3</v>
      </c>
      <c r="AG11" s="72"/>
      <c r="AH11" s="1216"/>
    </row>
    <row r="12" spans="1:34" ht="14.25" customHeight="1">
      <c r="A12" s="14" t="s">
        <v>2088</v>
      </c>
      <c r="B12" s="48">
        <v>60</v>
      </c>
      <c r="C12" s="48">
        <v>20213</v>
      </c>
      <c r="D12" s="49">
        <v>10006</v>
      </c>
      <c r="E12" s="44">
        <v>23435</v>
      </c>
      <c r="F12" s="44">
        <v>884</v>
      </c>
      <c r="G12" s="44">
        <v>118244</v>
      </c>
      <c r="H12" s="1352" t="s">
        <v>868</v>
      </c>
      <c r="I12" s="52">
        <v>0.01</v>
      </c>
      <c r="J12" s="1353" t="s">
        <v>868</v>
      </c>
      <c r="K12" s="39"/>
      <c r="L12" s="39"/>
      <c r="X12" s="72"/>
      <c r="Y12" s="72"/>
      <c r="Z12" s="1016"/>
      <c r="AA12" s="1571"/>
      <c r="AB12" s="72"/>
      <c r="AD12" s="923"/>
      <c r="AE12" s="910"/>
      <c r="AF12" s="1320"/>
      <c r="AG12" s="910"/>
      <c r="AH12" s="912"/>
    </row>
    <row r="13" spans="1:34" ht="14.25" customHeight="1">
      <c r="B13" s="1451"/>
      <c r="C13" s="1451"/>
      <c r="D13" s="1451"/>
      <c r="E13" s="1451"/>
      <c r="F13" s="1451"/>
      <c r="G13" s="1451"/>
      <c r="H13" s="1451"/>
      <c r="I13" s="1451"/>
      <c r="K13" s="39"/>
      <c r="L13" s="39"/>
      <c r="X13" s="72"/>
      <c r="Y13" s="72"/>
      <c r="Z13" s="1279"/>
      <c r="AA13" s="1279"/>
      <c r="AB13" s="72"/>
      <c r="AD13" s="72"/>
      <c r="AE13" s="72"/>
      <c r="AF13" s="64"/>
      <c r="AG13" s="72"/>
    </row>
    <row r="14" spans="1:34" ht="14.25" customHeight="1">
      <c r="B14" s="1451"/>
      <c r="C14" s="1451"/>
      <c r="D14" s="1451"/>
      <c r="E14" s="1451"/>
      <c r="F14" s="1451"/>
      <c r="G14" s="1451"/>
      <c r="H14" s="1451"/>
      <c r="I14" s="1451"/>
      <c r="K14" s="39"/>
      <c r="L14" s="39"/>
      <c r="X14" s="72"/>
      <c r="Y14" s="72"/>
      <c r="Z14" s="1016"/>
      <c r="AA14" s="1016"/>
      <c r="AB14" s="72"/>
      <c r="AD14" s="72"/>
      <c r="AE14" s="72"/>
      <c r="AF14" s="64"/>
      <c r="AG14" s="72"/>
    </row>
    <row r="15" spans="1:34" ht="14.25" customHeight="1">
      <c r="A15" s="693" t="s">
        <v>2030</v>
      </c>
      <c r="B15" s="46">
        <v>7</v>
      </c>
      <c r="C15" s="46">
        <v>735</v>
      </c>
      <c r="D15" s="46">
        <v>720</v>
      </c>
      <c r="E15" s="46">
        <v>6919</v>
      </c>
      <c r="F15" s="46">
        <v>61</v>
      </c>
      <c r="G15" s="46">
        <v>8047</v>
      </c>
      <c r="H15" s="1333" t="s">
        <v>378</v>
      </c>
      <c r="I15" s="52">
        <v>0</v>
      </c>
      <c r="J15" s="1333" t="s">
        <v>378</v>
      </c>
      <c r="K15" s="39"/>
      <c r="L15" s="39"/>
      <c r="X15" s="72"/>
      <c r="Y15" s="72"/>
      <c r="Z15" s="72"/>
      <c r="AA15" s="72"/>
      <c r="AB15" s="72"/>
      <c r="AD15" s="72"/>
      <c r="AE15" s="72"/>
      <c r="AF15" s="72"/>
      <c r="AG15" s="72"/>
    </row>
    <row r="16" spans="1:34" ht="14.25" customHeight="1">
      <c r="A16" s="693" t="s">
        <v>1175</v>
      </c>
      <c r="B16" s="46">
        <v>7</v>
      </c>
      <c r="C16" s="46">
        <v>297</v>
      </c>
      <c r="D16" s="46">
        <v>793</v>
      </c>
      <c r="E16" s="46">
        <v>3080</v>
      </c>
      <c r="F16" s="46">
        <v>55</v>
      </c>
      <c r="G16" s="46">
        <v>6668</v>
      </c>
      <c r="H16" s="1333" t="s">
        <v>378</v>
      </c>
      <c r="I16" s="52">
        <v>0.02</v>
      </c>
      <c r="J16" s="1333" t="s">
        <v>378</v>
      </c>
      <c r="K16" s="39"/>
      <c r="L16" s="39"/>
      <c r="X16" s="897"/>
      <c r="Y16" s="72"/>
      <c r="Z16" s="1305"/>
      <c r="AA16" s="72"/>
      <c r="AB16" s="1572"/>
      <c r="AD16" s="897"/>
      <c r="AE16" s="72"/>
      <c r="AF16" s="1005"/>
      <c r="AG16" s="72"/>
    </row>
    <row r="17" spans="1:33" ht="14.25" customHeight="1" thickBot="1">
      <c r="A17" s="693" t="s">
        <v>359</v>
      </c>
      <c r="B17" s="46">
        <v>7</v>
      </c>
      <c r="C17" s="46">
        <v>401</v>
      </c>
      <c r="D17" s="46">
        <v>807</v>
      </c>
      <c r="E17" s="46">
        <v>949</v>
      </c>
      <c r="F17" s="46">
        <v>68</v>
      </c>
      <c r="G17" s="46">
        <v>7218</v>
      </c>
      <c r="H17" s="1333" t="s">
        <v>378</v>
      </c>
      <c r="I17" s="52">
        <v>0.01</v>
      </c>
      <c r="J17" s="1333" t="s">
        <v>378</v>
      </c>
      <c r="K17" s="39"/>
      <c r="L17" s="1015" t="s">
        <v>1481</v>
      </c>
      <c r="M17" s="1077" t="s">
        <v>2093</v>
      </c>
      <c r="N17" s="39"/>
      <c r="O17" s="39"/>
      <c r="P17" s="39"/>
      <c r="Q17" s="1015"/>
      <c r="R17" s="39"/>
      <c r="S17" s="39"/>
      <c r="T17" s="39" t="s">
        <v>0</v>
      </c>
      <c r="X17" s="72"/>
      <c r="Y17" s="72"/>
      <c r="Z17" s="921"/>
      <c r="AA17" s="72"/>
      <c r="AB17" s="72"/>
      <c r="AD17" s="897"/>
      <c r="AE17" s="72"/>
      <c r="AF17" s="1005"/>
      <c r="AG17" s="72"/>
    </row>
    <row r="18" spans="1:33" ht="14.25" customHeight="1">
      <c r="A18" s="695" t="s">
        <v>360</v>
      </c>
      <c r="B18" s="46">
        <v>10</v>
      </c>
      <c r="C18" s="46">
        <v>679</v>
      </c>
      <c r="D18" s="46">
        <v>810</v>
      </c>
      <c r="E18" s="46">
        <v>1032</v>
      </c>
      <c r="F18" s="46">
        <v>60</v>
      </c>
      <c r="G18" s="46">
        <v>6430</v>
      </c>
      <c r="H18" s="1333" t="s">
        <v>378</v>
      </c>
      <c r="I18" s="52">
        <v>0.01</v>
      </c>
      <c r="J18" s="1333" t="s">
        <v>378</v>
      </c>
      <c r="K18" s="39"/>
      <c r="L18" s="39"/>
      <c r="M18" s="2367" t="s">
        <v>5</v>
      </c>
      <c r="N18" s="2365" t="s">
        <v>62</v>
      </c>
      <c r="O18" s="2367"/>
      <c r="P18" s="2365" t="s">
        <v>63</v>
      </c>
      <c r="Q18" s="2396"/>
      <c r="R18" s="2365" t="s">
        <v>64</v>
      </c>
      <c r="S18" s="2367"/>
      <c r="T18" s="2365" t="s">
        <v>65</v>
      </c>
      <c r="U18" s="2366"/>
      <c r="V18" s="2366"/>
      <c r="X18" s="72"/>
      <c r="Y18" s="72"/>
      <c r="Z18" s="1280"/>
      <c r="AA18" s="72"/>
      <c r="AB18" s="72"/>
      <c r="AD18" s="897"/>
      <c r="AE18" s="72"/>
      <c r="AF18" s="1005"/>
      <c r="AG18" s="72"/>
    </row>
    <row r="19" spans="1:33" ht="14.25" customHeight="1">
      <c r="A19" s="693" t="s">
        <v>1910</v>
      </c>
      <c r="B19" s="46">
        <v>2</v>
      </c>
      <c r="C19" s="46">
        <v>210</v>
      </c>
      <c r="D19" s="46">
        <v>701</v>
      </c>
      <c r="E19" s="46">
        <v>791</v>
      </c>
      <c r="F19" s="46">
        <v>56</v>
      </c>
      <c r="G19" s="46">
        <v>6998</v>
      </c>
      <c r="H19" s="1333" t="s">
        <v>378</v>
      </c>
      <c r="I19" s="52">
        <v>0.01</v>
      </c>
      <c r="J19" s="1333" t="s">
        <v>378</v>
      </c>
      <c r="K19" s="39"/>
      <c r="L19" s="39"/>
      <c r="M19" s="2395"/>
      <c r="N19" s="2368"/>
      <c r="O19" s="2370"/>
      <c r="P19" s="2368"/>
      <c r="Q19" s="2397"/>
      <c r="R19" s="2368"/>
      <c r="S19" s="2370"/>
      <c r="T19" s="2368"/>
      <c r="U19" s="2369"/>
      <c r="V19" s="2369"/>
      <c r="X19" s="897"/>
      <c r="Y19" s="72"/>
      <c r="Z19" s="1305"/>
      <c r="AA19" s="72"/>
      <c r="AB19" s="72"/>
      <c r="AD19" s="72"/>
      <c r="AE19" s="72"/>
      <c r="AF19" s="920"/>
      <c r="AG19" s="72"/>
    </row>
    <row r="20" spans="1:33" ht="14.25" customHeight="1">
      <c r="A20" s="693" t="s">
        <v>1232</v>
      </c>
      <c r="B20" s="46">
        <v>6</v>
      </c>
      <c r="C20" s="46">
        <v>1220</v>
      </c>
      <c r="D20" s="46">
        <v>712</v>
      </c>
      <c r="E20" s="46">
        <v>1396</v>
      </c>
      <c r="F20" s="46">
        <v>64</v>
      </c>
      <c r="G20" s="46">
        <v>9965</v>
      </c>
      <c r="H20" s="1333" t="s">
        <v>378</v>
      </c>
      <c r="I20" s="52">
        <v>0.01</v>
      </c>
      <c r="J20" s="1333" t="s">
        <v>378</v>
      </c>
      <c r="K20" s="39"/>
      <c r="L20" s="39"/>
      <c r="M20" s="2370"/>
      <c r="N20" s="1067" t="s">
        <v>67</v>
      </c>
      <c r="O20" s="1067" t="s">
        <v>68</v>
      </c>
      <c r="P20" s="1067" t="s">
        <v>67</v>
      </c>
      <c r="Q20" s="1067" t="s">
        <v>68</v>
      </c>
      <c r="R20" s="1067" t="s">
        <v>67</v>
      </c>
      <c r="S20" s="1067" t="s">
        <v>68</v>
      </c>
      <c r="T20" s="1067" t="s">
        <v>69</v>
      </c>
      <c r="U20" s="1067" t="s">
        <v>70</v>
      </c>
      <c r="V20" s="1067" t="s">
        <v>42</v>
      </c>
      <c r="X20" s="72"/>
      <c r="Y20" s="72"/>
      <c r="Z20" s="921"/>
      <c r="AA20" s="72"/>
      <c r="AB20" s="72"/>
      <c r="AD20" s="72"/>
      <c r="AE20" s="72"/>
      <c r="AF20" s="72"/>
      <c r="AG20" s="72"/>
    </row>
    <row r="21" spans="1:33" ht="14.25" customHeight="1">
      <c r="A21" s="693" t="s">
        <v>199</v>
      </c>
      <c r="B21" s="46">
        <v>1</v>
      </c>
      <c r="C21" s="46">
        <v>35</v>
      </c>
      <c r="D21" s="46">
        <v>906</v>
      </c>
      <c r="E21" s="46">
        <v>1423</v>
      </c>
      <c r="F21" s="46">
        <v>77</v>
      </c>
      <c r="G21" s="46">
        <v>6847</v>
      </c>
      <c r="H21" s="1333" t="s">
        <v>378</v>
      </c>
      <c r="I21" s="52">
        <v>0.03</v>
      </c>
      <c r="J21" s="1333" t="s">
        <v>378</v>
      </c>
      <c r="K21" s="39"/>
      <c r="L21" s="39"/>
      <c r="N21" s="43"/>
      <c r="O21" s="43"/>
      <c r="P21" s="43"/>
      <c r="Q21" s="43"/>
      <c r="R21" s="43"/>
      <c r="S21" s="43"/>
      <c r="T21" s="692"/>
      <c r="U21" s="692"/>
      <c r="V21" s="692"/>
      <c r="X21" s="72"/>
      <c r="Y21" s="72"/>
      <c r="Z21" s="1280"/>
      <c r="AA21" s="72"/>
      <c r="AB21" s="72"/>
      <c r="AD21" s="72"/>
      <c r="AE21" s="72"/>
      <c r="AF21" s="922"/>
      <c r="AG21" s="72"/>
    </row>
    <row r="22" spans="1:33" ht="14.25" customHeight="1">
      <c r="A22" s="693" t="s">
        <v>200</v>
      </c>
      <c r="B22" s="46">
        <v>2</v>
      </c>
      <c r="C22" s="46">
        <v>172</v>
      </c>
      <c r="D22" s="46">
        <v>783</v>
      </c>
      <c r="E22" s="46">
        <v>1134</v>
      </c>
      <c r="F22" s="46">
        <v>79</v>
      </c>
      <c r="G22" s="46">
        <v>6847</v>
      </c>
      <c r="H22" s="1333" t="s">
        <v>378</v>
      </c>
      <c r="I22" s="52">
        <v>0.02</v>
      </c>
      <c r="J22" s="1333" t="s">
        <v>378</v>
      </c>
      <c r="K22" s="39"/>
      <c r="L22" s="1068" t="s">
        <v>305</v>
      </c>
      <c r="M22" s="1195" t="s">
        <v>13</v>
      </c>
      <c r="N22" s="1198">
        <f t="shared" ref="N22:S22" si="0">SUM(N25:N36)</f>
        <v>60</v>
      </c>
      <c r="O22" s="1198">
        <f t="shared" si="0"/>
        <v>20213</v>
      </c>
      <c r="P22" s="1198">
        <f t="shared" si="0"/>
        <v>10006</v>
      </c>
      <c r="Q22" s="1198">
        <f t="shared" si="0"/>
        <v>23436</v>
      </c>
      <c r="R22" s="1198">
        <f t="shared" si="0"/>
        <v>884</v>
      </c>
      <c r="S22" s="1198">
        <f t="shared" si="0"/>
        <v>118244</v>
      </c>
      <c r="T22" s="1079"/>
      <c r="U22" s="1079"/>
      <c r="V22" s="1079"/>
      <c r="X22" s="897"/>
      <c r="Y22" s="72"/>
      <c r="Z22" s="1305"/>
      <c r="AA22" s="72"/>
      <c r="AB22" s="72"/>
      <c r="AD22" s="72"/>
      <c r="AF22" s="920"/>
      <c r="AG22" s="72"/>
    </row>
    <row r="23" spans="1:33" ht="14.25" customHeight="1">
      <c r="A23" s="693" t="s">
        <v>201</v>
      </c>
      <c r="B23" s="46">
        <v>6</v>
      </c>
      <c r="C23" s="46">
        <v>539</v>
      </c>
      <c r="D23" s="46">
        <v>1009</v>
      </c>
      <c r="E23" s="46">
        <v>1368</v>
      </c>
      <c r="F23" s="46">
        <v>91</v>
      </c>
      <c r="G23" s="46">
        <v>10223</v>
      </c>
      <c r="H23" s="1333" t="s">
        <v>378</v>
      </c>
      <c r="I23" s="52">
        <v>0.01</v>
      </c>
      <c r="J23" s="1333" t="s">
        <v>378</v>
      </c>
      <c r="K23" s="39"/>
      <c r="L23" s="1068" t="s">
        <v>1536</v>
      </c>
      <c r="M23" s="53"/>
      <c r="N23" s="694"/>
      <c r="O23" s="694"/>
      <c r="P23" s="694"/>
      <c r="Q23" s="694"/>
      <c r="R23" s="694"/>
      <c r="S23" s="694"/>
      <c r="T23" s="1199"/>
      <c r="U23" s="1351">
        <f>AVERAGE(U25:U36)</f>
        <v>9.9999999999999985E-3</v>
      </c>
      <c r="V23" s="1199"/>
      <c r="X23" s="72"/>
      <c r="Y23" s="72"/>
      <c r="Z23" s="921"/>
      <c r="AA23" s="72"/>
      <c r="AB23" s="72"/>
      <c r="AD23" s="72"/>
      <c r="AE23" s="72"/>
      <c r="AG23" s="72"/>
    </row>
    <row r="24" spans="1:33" ht="14.25" customHeight="1">
      <c r="A24" s="695" t="s">
        <v>202</v>
      </c>
      <c r="B24" s="46">
        <v>5</v>
      </c>
      <c r="C24" s="46">
        <v>326</v>
      </c>
      <c r="D24" s="46">
        <v>820</v>
      </c>
      <c r="E24" s="46">
        <v>1099</v>
      </c>
      <c r="F24" s="46">
        <v>85</v>
      </c>
      <c r="G24" s="46">
        <v>22208</v>
      </c>
      <c r="H24" s="1333" t="s">
        <v>378</v>
      </c>
      <c r="I24" s="52">
        <v>0</v>
      </c>
      <c r="J24" s="1333" t="s">
        <v>378</v>
      </c>
      <c r="K24" s="39"/>
      <c r="L24" s="39"/>
      <c r="X24" s="72"/>
      <c r="Y24" s="72"/>
      <c r="Z24" s="1280"/>
      <c r="AA24" s="72"/>
      <c r="AB24" s="72"/>
      <c r="AD24" s="72"/>
      <c r="AE24" s="72"/>
      <c r="AF24" s="922"/>
      <c r="AG24" s="72"/>
    </row>
    <row r="25" spans="1:33" ht="14.25" customHeight="1">
      <c r="A25" s="695" t="s">
        <v>203</v>
      </c>
      <c r="B25" s="46">
        <v>9</v>
      </c>
      <c r="C25" s="46">
        <v>1998</v>
      </c>
      <c r="D25" s="46">
        <v>953</v>
      </c>
      <c r="E25" s="46">
        <v>7812</v>
      </c>
      <c r="F25" s="46">
        <v>91</v>
      </c>
      <c r="G25" s="46">
        <v>10326</v>
      </c>
      <c r="H25" s="1333" t="s">
        <v>378</v>
      </c>
      <c r="I25" s="52">
        <v>0.01</v>
      </c>
      <c r="J25" s="1333" t="s">
        <v>378</v>
      </c>
      <c r="K25" s="39"/>
      <c r="L25" s="39"/>
      <c r="M25" s="56" t="s">
        <v>1910</v>
      </c>
      <c r="N25" s="1080">
        <v>2</v>
      </c>
      <c r="O25" s="1080">
        <v>210</v>
      </c>
      <c r="P25" s="1080">
        <v>701</v>
      </c>
      <c r="Q25" s="39">
        <v>791</v>
      </c>
      <c r="R25" s="39">
        <v>56</v>
      </c>
      <c r="S25" s="39">
        <v>6998</v>
      </c>
      <c r="T25" s="472" t="s">
        <v>378</v>
      </c>
      <c r="U25" s="40">
        <v>0.01</v>
      </c>
      <c r="V25" s="472" t="s">
        <v>378</v>
      </c>
      <c r="X25" s="72"/>
      <c r="Y25" s="72"/>
      <c r="Z25" s="72"/>
      <c r="AA25" s="72"/>
      <c r="AB25" s="72"/>
      <c r="AD25" s="72"/>
      <c r="AE25" s="72"/>
      <c r="AF25" s="72"/>
      <c r="AG25" s="72"/>
    </row>
    <row r="26" spans="1:33" ht="14.25" customHeight="1">
      <c r="A26" s="695" t="s">
        <v>204</v>
      </c>
      <c r="B26" s="46">
        <v>4</v>
      </c>
      <c r="C26" s="46">
        <v>4135</v>
      </c>
      <c r="D26" s="46">
        <v>723</v>
      </c>
      <c r="E26" s="46">
        <v>1014</v>
      </c>
      <c r="F26" s="46">
        <v>53</v>
      </c>
      <c r="G26" s="46">
        <v>10124</v>
      </c>
      <c r="H26" s="1333" t="s">
        <v>378</v>
      </c>
      <c r="I26" s="52">
        <v>0</v>
      </c>
      <c r="J26" s="1333" t="s">
        <v>378</v>
      </c>
      <c r="K26" s="39"/>
      <c r="L26" s="39"/>
      <c r="M26" s="56" t="s">
        <v>1232</v>
      </c>
      <c r="N26" s="50">
        <v>6</v>
      </c>
      <c r="O26" s="50">
        <v>1220</v>
      </c>
      <c r="P26" s="50">
        <v>712</v>
      </c>
      <c r="Q26" s="39">
        <v>1396</v>
      </c>
      <c r="R26" s="39">
        <v>64</v>
      </c>
      <c r="S26" s="39">
        <v>9965</v>
      </c>
      <c r="T26" s="472" t="s">
        <v>378</v>
      </c>
      <c r="U26" s="40">
        <v>0.01</v>
      </c>
      <c r="V26" s="472" t="s">
        <v>378</v>
      </c>
    </row>
    <row r="27" spans="1:33" ht="14.25" customHeight="1">
      <c r="A27" s="693" t="s">
        <v>205</v>
      </c>
      <c r="B27" s="46">
        <v>6</v>
      </c>
      <c r="C27" s="46">
        <v>315</v>
      </c>
      <c r="D27" s="46">
        <v>807</v>
      </c>
      <c r="E27" s="46">
        <v>1328</v>
      </c>
      <c r="F27" s="46">
        <v>65</v>
      </c>
      <c r="G27" s="46">
        <v>6693</v>
      </c>
      <c r="H27" s="1333" t="s">
        <v>378</v>
      </c>
      <c r="I27" s="52">
        <v>0.01</v>
      </c>
      <c r="J27" s="1333" t="s">
        <v>378</v>
      </c>
      <c r="K27" s="39"/>
      <c r="L27" s="39"/>
      <c r="M27" s="56" t="s">
        <v>199</v>
      </c>
      <c r="N27" s="50">
        <v>1</v>
      </c>
      <c r="O27" s="50">
        <v>35</v>
      </c>
      <c r="P27" s="50">
        <v>906</v>
      </c>
      <c r="Q27" s="39">
        <v>1423</v>
      </c>
      <c r="R27" s="39">
        <v>77</v>
      </c>
      <c r="S27" s="39">
        <v>6847</v>
      </c>
      <c r="T27" s="472" t="s">
        <v>378</v>
      </c>
      <c r="U27" s="40">
        <v>0.03</v>
      </c>
      <c r="V27" s="472" t="s">
        <v>378</v>
      </c>
      <c r="X27" s="1130"/>
      <c r="Y27" s="72"/>
      <c r="Z27" s="72"/>
      <c r="AA27" s="72"/>
      <c r="AB27" s="72"/>
      <c r="AC27" s="72"/>
      <c r="AD27" s="72"/>
    </row>
    <row r="28" spans="1:33" ht="14.25" customHeight="1">
      <c r="A28" s="693" t="s">
        <v>1175</v>
      </c>
      <c r="B28" s="46">
        <v>4</v>
      </c>
      <c r="C28" s="46">
        <v>257</v>
      </c>
      <c r="D28" s="46">
        <v>909</v>
      </c>
      <c r="E28" s="46">
        <v>2529</v>
      </c>
      <c r="F28" s="46">
        <v>82</v>
      </c>
      <c r="G28" s="46">
        <v>7064</v>
      </c>
      <c r="H28" s="1333" t="s">
        <v>378</v>
      </c>
      <c r="I28" s="52">
        <v>0.01</v>
      </c>
      <c r="J28" s="1333" t="s">
        <v>378</v>
      </c>
      <c r="K28" s="39"/>
      <c r="L28" s="39"/>
      <c r="M28" s="39" t="s">
        <v>200</v>
      </c>
      <c r="N28" s="50">
        <v>2</v>
      </c>
      <c r="O28" s="50">
        <v>172</v>
      </c>
      <c r="P28" s="50">
        <v>783</v>
      </c>
      <c r="Q28" s="39">
        <v>1134</v>
      </c>
      <c r="R28" s="39">
        <v>79</v>
      </c>
      <c r="S28" s="39">
        <v>6847</v>
      </c>
      <c r="T28" s="472" t="s">
        <v>378</v>
      </c>
      <c r="U28" s="40">
        <v>0.02</v>
      </c>
      <c r="V28" s="472" t="s">
        <v>378</v>
      </c>
      <c r="X28" s="72"/>
      <c r="Y28" s="897"/>
      <c r="Z28" s="897"/>
      <c r="AA28" s="897"/>
      <c r="AB28" s="897"/>
      <c r="AC28" s="897"/>
      <c r="AD28" s="897"/>
    </row>
    <row r="29" spans="1:33" ht="14.25" customHeight="1">
      <c r="A29" s="693" t="s">
        <v>359</v>
      </c>
      <c r="B29" s="46">
        <v>9</v>
      </c>
      <c r="C29" s="46">
        <v>10487</v>
      </c>
      <c r="D29" s="46">
        <v>841</v>
      </c>
      <c r="E29" s="46">
        <v>1602</v>
      </c>
      <c r="F29" s="46">
        <v>77</v>
      </c>
      <c r="G29" s="46">
        <v>15806</v>
      </c>
      <c r="H29" s="1333" t="s">
        <v>378</v>
      </c>
      <c r="I29" s="52">
        <v>0</v>
      </c>
      <c r="J29" s="1333" t="s">
        <v>378</v>
      </c>
      <c r="K29" s="225" t="e">
        <f>((K26/#REF!)*100)-100</f>
        <v>#REF!</v>
      </c>
      <c r="L29" s="39"/>
      <c r="M29" s="39" t="s">
        <v>201</v>
      </c>
      <c r="N29" s="50">
        <v>6</v>
      </c>
      <c r="O29" s="50">
        <v>539</v>
      </c>
      <c r="P29" s="50">
        <v>1009</v>
      </c>
      <c r="Q29" s="39">
        <v>1368</v>
      </c>
      <c r="R29" s="39">
        <v>91</v>
      </c>
      <c r="S29" s="39">
        <v>10223</v>
      </c>
      <c r="T29" s="472" t="s">
        <v>378</v>
      </c>
      <c r="U29" s="40">
        <v>0.01</v>
      </c>
      <c r="V29" s="472" t="s">
        <v>378</v>
      </c>
      <c r="X29" s="72"/>
      <c r="Y29" s="897"/>
      <c r="Z29" s="897"/>
      <c r="AA29" s="897"/>
      <c r="AB29" s="897"/>
      <c r="AC29" s="897"/>
      <c r="AD29" s="897"/>
    </row>
    <row r="30" spans="1:33" ht="14.25" customHeight="1">
      <c r="A30" s="693" t="s">
        <v>360</v>
      </c>
      <c r="B30" s="1233">
        <v>6</v>
      </c>
      <c r="C30" s="1233">
        <v>519</v>
      </c>
      <c r="D30" s="1233">
        <v>842</v>
      </c>
      <c r="E30" s="1233">
        <v>1940</v>
      </c>
      <c r="F30" s="1233">
        <v>64</v>
      </c>
      <c r="G30" s="1233">
        <v>5143</v>
      </c>
      <c r="H30" s="1333" t="s">
        <v>378</v>
      </c>
      <c r="I30" s="1281">
        <v>0.01</v>
      </c>
      <c r="J30" s="1333" t="s">
        <v>378</v>
      </c>
      <c r="K30" s="225"/>
      <c r="L30" s="39"/>
      <c r="M30" s="39" t="s">
        <v>202</v>
      </c>
      <c r="N30" s="50">
        <v>5</v>
      </c>
      <c r="O30" s="50">
        <v>326</v>
      </c>
      <c r="P30" s="50">
        <v>820</v>
      </c>
      <c r="Q30" s="39">
        <v>1099</v>
      </c>
      <c r="R30" s="39">
        <v>85</v>
      </c>
      <c r="S30" s="39">
        <v>22208</v>
      </c>
      <c r="T30" s="472" t="s">
        <v>378</v>
      </c>
      <c r="U30" s="40">
        <v>0</v>
      </c>
      <c r="V30" s="472" t="s">
        <v>378</v>
      </c>
      <c r="X30" s="72"/>
      <c r="Y30" s="897"/>
      <c r="Z30" s="897"/>
      <c r="AA30" s="897"/>
      <c r="AB30" s="897"/>
      <c r="AC30" s="897"/>
      <c r="AD30" s="897"/>
    </row>
    <row r="31" spans="1:33" ht="14.25" customHeight="1">
      <c r="A31" s="693"/>
      <c r="B31" s="46"/>
      <c r="C31" s="46"/>
      <c r="D31" s="46"/>
      <c r="E31" s="46"/>
      <c r="F31" s="46"/>
      <c r="G31" s="46"/>
      <c r="H31" s="52"/>
      <c r="I31" s="52"/>
      <c r="J31" s="52"/>
      <c r="K31" s="225"/>
      <c r="L31" s="39"/>
      <c r="M31" s="39" t="s">
        <v>203</v>
      </c>
      <c r="N31" s="1078">
        <v>9</v>
      </c>
      <c r="O31" s="1078">
        <v>1998</v>
      </c>
      <c r="P31" s="1078">
        <v>953</v>
      </c>
      <c r="Q31" s="694">
        <v>7812</v>
      </c>
      <c r="R31" s="694">
        <v>91</v>
      </c>
      <c r="S31" s="694">
        <v>10326</v>
      </c>
      <c r="T31" s="1614" t="s">
        <v>378</v>
      </c>
      <c r="U31" s="40">
        <v>0.01</v>
      </c>
      <c r="V31" s="472" t="s">
        <v>378</v>
      </c>
      <c r="X31" s="72"/>
      <c r="Y31" s="1009"/>
      <c r="Z31" s="1009"/>
      <c r="AA31" s="1009"/>
      <c r="AB31" s="1009"/>
      <c r="AC31" s="1009"/>
      <c r="AD31" s="1009"/>
    </row>
    <row r="32" spans="1:33" ht="14.25" customHeight="1">
      <c r="A32" s="54" t="s">
        <v>34</v>
      </c>
      <c r="B32" s="1059">
        <f>((B30/B29)*100)-100</f>
        <v>-33.333333333333343</v>
      </c>
      <c r="C32" s="1059">
        <f>((C30/C29)*100)-100</f>
        <v>-95.05101554305331</v>
      </c>
      <c r="D32" s="1059">
        <f t="shared" ref="D32:F32" si="1">((D30/D29)*100)-100</f>
        <v>0.11890606420928407</v>
      </c>
      <c r="E32" s="1059">
        <f>((E30/E29)*100)-100</f>
        <v>21.098626716604258</v>
      </c>
      <c r="F32" s="1059">
        <f t="shared" si="1"/>
        <v>-16.883116883116884</v>
      </c>
      <c r="G32" s="1059">
        <f>((G30/G29)*100)-100</f>
        <v>-67.46172339617867</v>
      </c>
      <c r="H32" s="1311" t="str">
        <f>IFERROR(((H30/H29)*100)-100,"-")</f>
        <v>-</v>
      </c>
      <c r="I32" s="1805" t="str">
        <f>IFERROR(((I30/I29)*100)-100,"-")</f>
        <v>-</v>
      </c>
      <c r="J32" s="1311" t="str">
        <f>IFERROR(((J30/J29)*100)-100,"-")</f>
        <v>-</v>
      </c>
      <c r="K32" s="225"/>
      <c r="L32" s="39"/>
      <c r="M32" s="104" t="s">
        <v>204</v>
      </c>
      <c r="N32" s="694">
        <v>4</v>
      </c>
      <c r="O32" s="694">
        <v>4135</v>
      </c>
      <c r="P32" s="694">
        <v>723</v>
      </c>
      <c r="Q32" s="694">
        <v>1014</v>
      </c>
      <c r="R32" s="694">
        <v>53</v>
      </c>
      <c r="S32" s="694">
        <v>10124</v>
      </c>
      <c r="T32" s="1614" t="s">
        <v>378</v>
      </c>
      <c r="U32" s="40">
        <v>0</v>
      </c>
      <c r="V32" s="472" t="s">
        <v>378</v>
      </c>
      <c r="X32" s="72"/>
      <c r="Y32" s="1009"/>
      <c r="Z32" s="1009"/>
      <c r="AA32" s="1009"/>
      <c r="AB32" s="1009"/>
      <c r="AC32" s="1009"/>
      <c r="AD32" s="1009"/>
    </row>
    <row r="33" spans="1:30" ht="14.25" customHeight="1" thickBot="1">
      <c r="A33" s="55" t="s">
        <v>36</v>
      </c>
      <c r="B33" s="1252">
        <f>((B30/B18)*100)-100</f>
        <v>-40</v>
      </c>
      <c r="C33" s="1252">
        <f t="shared" ref="C33:G33" si="2">((C30/C18)*100)-100</f>
        <v>-23.564064801178205</v>
      </c>
      <c r="D33" s="1252">
        <f>((D30/D18)*100)-100</f>
        <v>3.9506172839506064</v>
      </c>
      <c r="E33" s="1252">
        <f t="shared" si="2"/>
        <v>87.984496124031011</v>
      </c>
      <c r="F33" s="1252">
        <f>((F30/F18)*100)-100</f>
        <v>6.6666666666666714</v>
      </c>
      <c r="G33" s="1252">
        <f t="shared" si="2"/>
        <v>-20.015552099533437</v>
      </c>
      <c r="H33" s="1310" t="str">
        <f>IFERROR(((H30/H18)*100)-100,"-")</f>
        <v>-</v>
      </c>
      <c r="I33" s="1780">
        <f>IFERROR(((I30/I18)*100)-100,"-")</f>
        <v>0</v>
      </c>
      <c r="J33" s="1310" t="str">
        <f>IFERROR(((J30/J18)*100)-100,"-")</f>
        <v>-</v>
      </c>
      <c r="K33" s="225"/>
      <c r="L33" s="39"/>
      <c r="M33" s="104" t="s">
        <v>205</v>
      </c>
      <c r="N33" s="694">
        <v>6</v>
      </c>
      <c r="O33" s="694">
        <v>315</v>
      </c>
      <c r="P33" s="694">
        <v>807</v>
      </c>
      <c r="Q33" s="694">
        <v>1328</v>
      </c>
      <c r="R33" s="694">
        <v>65</v>
      </c>
      <c r="S33" s="694">
        <v>6693</v>
      </c>
      <c r="T33" s="1614" t="s">
        <v>378</v>
      </c>
      <c r="U33" s="40">
        <v>0.01</v>
      </c>
      <c r="V33" s="472" t="s">
        <v>378</v>
      </c>
      <c r="X33" s="72"/>
      <c r="Y33" s="1009"/>
      <c r="Z33" s="1009"/>
      <c r="AA33" s="1009"/>
      <c r="AB33" s="1009"/>
      <c r="AC33" s="1009"/>
      <c r="AD33" s="1009"/>
    </row>
    <row r="34" spans="1:30" ht="14.25" customHeight="1">
      <c r="A34" s="209" t="s">
        <v>1670</v>
      </c>
      <c r="B34" s="225"/>
      <c r="C34" s="225"/>
      <c r="D34" s="225"/>
      <c r="E34" s="225"/>
      <c r="F34" s="225"/>
      <c r="G34" s="225"/>
      <c r="H34" s="225"/>
      <c r="I34" s="225"/>
      <c r="J34" s="225"/>
      <c r="K34" s="225"/>
      <c r="L34" s="39"/>
      <c r="M34" s="104" t="s">
        <v>1175</v>
      </c>
      <c r="N34" s="694">
        <v>4</v>
      </c>
      <c r="O34" s="694">
        <v>257</v>
      </c>
      <c r="P34" s="694">
        <v>909</v>
      </c>
      <c r="Q34" s="694">
        <v>2529</v>
      </c>
      <c r="R34" s="694">
        <v>82</v>
      </c>
      <c r="S34" s="694">
        <v>7064</v>
      </c>
      <c r="T34" s="1614" t="s">
        <v>378</v>
      </c>
      <c r="U34" s="40">
        <v>0.01</v>
      </c>
      <c r="V34" s="472" t="s">
        <v>378</v>
      </c>
      <c r="X34" s="72"/>
      <c r="Y34" s="1009"/>
      <c r="Z34" s="1009"/>
      <c r="AA34" s="1009"/>
      <c r="AB34" s="1009"/>
      <c r="AC34" s="1009"/>
      <c r="AD34" s="1009"/>
    </row>
    <row r="35" spans="1:30" ht="14.25" customHeight="1">
      <c r="B35" s="39"/>
      <c r="C35" s="39"/>
      <c r="D35" s="39"/>
      <c r="E35" s="39"/>
      <c r="F35" s="39"/>
      <c r="G35" s="39"/>
      <c r="H35" s="39"/>
      <c r="I35" s="39"/>
      <c r="J35" s="56"/>
      <c r="K35" s="225" t="e">
        <f>((K29/K28)*100)-100</f>
        <v>#REF!</v>
      </c>
      <c r="L35" s="56"/>
      <c r="M35" s="104" t="s">
        <v>359</v>
      </c>
      <c r="N35" s="694">
        <v>9</v>
      </c>
      <c r="O35" s="694">
        <v>10487</v>
      </c>
      <c r="P35" s="694">
        <v>841</v>
      </c>
      <c r="Q35" s="694">
        <v>1602</v>
      </c>
      <c r="R35" s="694">
        <v>77</v>
      </c>
      <c r="S35" s="694">
        <v>15806</v>
      </c>
      <c r="T35" s="1614" t="s">
        <v>378</v>
      </c>
      <c r="U35" s="40">
        <v>0</v>
      </c>
      <c r="V35" s="472" t="s">
        <v>378</v>
      </c>
      <c r="X35" s="72"/>
      <c r="Y35" s="1009"/>
      <c r="Z35" s="1009"/>
      <c r="AA35" s="1009"/>
      <c r="AB35" s="1009"/>
      <c r="AC35" s="1009"/>
      <c r="AD35" s="1009"/>
    </row>
    <row r="36" spans="1:30" ht="14.25" customHeight="1">
      <c r="A36" s="39"/>
      <c r="B36" s="39"/>
      <c r="C36" s="39"/>
      <c r="D36" s="39"/>
      <c r="E36" s="39"/>
      <c r="F36" s="39"/>
      <c r="G36" s="39"/>
      <c r="H36" s="39"/>
      <c r="I36" s="39"/>
      <c r="J36" s="39"/>
      <c r="K36" s="225"/>
      <c r="L36" s="39"/>
      <c r="M36" s="104" t="s">
        <v>360</v>
      </c>
      <c r="N36" s="694">
        <v>6</v>
      </c>
      <c r="O36" s="694">
        <v>519</v>
      </c>
      <c r="P36" s="694">
        <v>842</v>
      </c>
      <c r="Q36" s="694">
        <v>1940</v>
      </c>
      <c r="R36" s="694">
        <v>64</v>
      </c>
      <c r="S36" s="694">
        <v>5143</v>
      </c>
      <c r="T36" s="1614" t="s">
        <v>378</v>
      </c>
      <c r="U36" s="40">
        <v>0.01</v>
      </c>
      <c r="V36" s="472" t="s">
        <v>378</v>
      </c>
      <c r="X36" s="72"/>
      <c r="Y36" s="1009"/>
      <c r="Z36" s="1009"/>
      <c r="AA36" s="1009"/>
      <c r="AB36" s="1009"/>
      <c r="AC36" s="1009"/>
      <c r="AD36" s="1009"/>
    </row>
    <row r="37" spans="1:30" ht="14.25" customHeight="1">
      <c r="A37" s="39"/>
      <c r="B37" s="39"/>
      <c r="C37" s="39"/>
      <c r="D37" s="39"/>
      <c r="E37" s="39"/>
      <c r="F37" s="39"/>
      <c r="G37" s="39"/>
      <c r="H37" s="39"/>
      <c r="I37" s="39"/>
      <c r="J37" s="39"/>
      <c r="K37" s="225"/>
      <c r="L37" s="39"/>
      <c r="M37" s="53"/>
      <c r="N37" s="694"/>
      <c r="O37" s="694"/>
      <c r="P37" s="694"/>
      <c r="Q37" s="694"/>
      <c r="R37" s="694"/>
      <c r="S37" s="694"/>
      <c r="T37" s="694"/>
      <c r="X37" s="72"/>
      <c r="Y37" s="1009"/>
      <c r="Z37" s="1009"/>
      <c r="AA37" s="1009"/>
      <c r="AB37" s="1009"/>
      <c r="AC37" s="1009"/>
      <c r="AD37" s="1009"/>
    </row>
    <row r="38" spans="1:30" ht="14.25" customHeight="1">
      <c r="A38" s="39"/>
      <c r="B38" s="39"/>
      <c r="C38" s="39"/>
      <c r="D38" s="39"/>
      <c r="E38" s="39"/>
      <c r="F38" s="39"/>
      <c r="G38" s="39"/>
      <c r="H38" s="39"/>
      <c r="I38" s="39"/>
      <c r="J38" s="39"/>
      <c r="K38" s="225"/>
      <c r="L38" s="39"/>
      <c r="M38" s="53"/>
      <c r="N38" s="694"/>
      <c r="O38" s="694"/>
      <c r="P38" s="694"/>
      <c r="Q38" s="694"/>
      <c r="R38" s="694"/>
      <c r="S38" s="694"/>
      <c r="T38" s="694"/>
      <c r="X38" s="72"/>
      <c r="Y38" s="1009"/>
      <c r="Z38" s="918"/>
      <c r="AA38" s="1009"/>
      <c r="AB38" s="1009"/>
      <c r="AC38" s="1009"/>
      <c r="AD38" s="1009"/>
    </row>
    <row r="39" spans="1:30" ht="14.25" customHeight="1">
      <c r="A39" s="39"/>
      <c r="B39" s="39"/>
      <c r="C39" s="39"/>
      <c r="D39" s="39"/>
      <c r="E39" s="39"/>
      <c r="F39" s="39"/>
      <c r="G39" s="39"/>
      <c r="H39" s="39"/>
      <c r="I39" s="39"/>
      <c r="J39" s="39"/>
      <c r="K39" s="225"/>
      <c r="L39" s="39"/>
      <c r="M39" s="53"/>
      <c r="N39" s="694"/>
      <c r="O39" s="694"/>
      <c r="P39" s="694"/>
      <c r="Q39" s="694"/>
      <c r="R39" s="694"/>
      <c r="S39" s="694"/>
      <c r="T39" s="694"/>
      <c r="X39" s="72"/>
      <c r="Y39" s="1009"/>
      <c r="Z39" s="918"/>
      <c r="AA39" s="1009"/>
      <c r="AB39" s="1009"/>
      <c r="AC39" s="1009"/>
      <c r="AD39" s="1009"/>
    </row>
    <row r="40" spans="1:30" ht="14.25" customHeight="1">
      <c r="A40" s="3"/>
      <c r="B40" s="3"/>
      <c r="C40" s="3"/>
      <c r="D40" s="3"/>
      <c r="E40" s="3"/>
      <c r="F40" s="3"/>
      <c r="G40" s="3"/>
      <c r="H40" s="3"/>
      <c r="I40" s="3"/>
      <c r="J40" s="3"/>
      <c r="K40" s="39"/>
      <c r="L40" s="39"/>
      <c r="M40" s="53"/>
      <c r="N40" s="694"/>
      <c r="O40" s="694"/>
      <c r="P40" s="694"/>
      <c r="Q40" s="694"/>
      <c r="R40" s="694"/>
      <c r="S40" s="694"/>
      <c r="T40" s="694"/>
      <c r="X40" s="72"/>
      <c r="Y40" s="1009"/>
      <c r="Z40" s="918"/>
      <c r="AA40" s="1009"/>
      <c r="AB40" s="1009"/>
      <c r="AC40" s="1009"/>
      <c r="AD40" s="1009"/>
    </row>
    <row r="41" spans="1:30">
      <c r="A41" s="3"/>
      <c r="B41" s="3"/>
      <c r="C41" s="3"/>
      <c r="D41" s="3"/>
      <c r="E41" s="3"/>
      <c r="F41" s="3"/>
      <c r="G41" s="3"/>
      <c r="H41" s="3"/>
      <c r="I41" s="3"/>
      <c r="J41" s="3"/>
      <c r="K41" s="39"/>
      <c r="L41" s="39"/>
      <c r="M41" s="53"/>
      <c r="N41" s="694"/>
      <c r="O41" s="694"/>
      <c r="P41" s="694"/>
      <c r="Q41" s="694"/>
      <c r="R41" s="694"/>
      <c r="S41" s="694"/>
      <c r="T41" s="694"/>
      <c r="X41" s="72"/>
      <c r="Y41" s="1009"/>
      <c r="Z41" s="1009"/>
      <c r="AA41" s="1009"/>
      <c r="AB41" s="1009"/>
      <c r="AC41" s="1009"/>
      <c r="AD41" s="1009"/>
    </row>
    <row r="42" spans="1:30">
      <c r="A42" s="39"/>
      <c r="B42" s="39"/>
      <c r="C42" s="39"/>
      <c r="D42" s="39"/>
      <c r="E42" s="39"/>
      <c r="F42" s="39"/>
      <c r="G42" s="39"/>
      <c r="H42" s="39"/>
      <c r="I42" s="39"/>
      <c r="J42" s="39"/>
      <c r="K42" s="39"/>
      <c r="L42" s="39"/>
      <c r="M42" s="53"/>
      <c r="N42" s="694"/>
      <c r="O42" s="694"/>
      <c r="P42" s="694"/>
      <c r="Q42" s="694"/>
      <c r="R42" s="694"/>
      <c r="S42" s="694"/>
      <c r="T42" s="694"/>
      <c r="X42" s="72"/>
      <c r="Y42" s="1009"/>
      <c r="Z42" s="1009"/>
      <c r="AA42" s="1009"/>
      <c r="AB42" s="1009"/>
      <c r="AC42" s="1009"/>
      <c r="AD42" s="1009"/>
    </row>
    <row r="43" spans="1:30">
      <c r="A43" s="39"/>
      <c r="B43" s="39"/>
      <c r="C43" s="39"/>
      <c r="D43" s="39"/>
      <c r="E43" s="39"/>
      <c r="F43" s="39"/>
      <c r="G43" s="39"/>
      <c r="H43" s="39"/>
      <c r="I43" s="39"/>
      <c r="J43" s="39"/>
      <c r="K43" s="39"/>
      <c r="L43" s="39"/>
      <c r="M43" s="53"/>
      <c r="N43" s="694"/>
      <c r="O43" s="694"/>
      <c r="P43" s="694"/>
      <c r="Q43" s="694"/>
      <c r="R43" s="694"/>
      <c r="S43" s="694"/>
      <c r="T43" s="694"/>
      <c r="X43" s="72"/>
      <c r="Y43" s="72"/>
      <c r="Z43" s="72"/>
      <c r="AA43" s="72"/>
      <c r="AB43" s="72"/>
      <c r="AC43" s="72"/>
      <c r="AD43" s="72"/>
    </row>
    <row r="44" spans="1:30">
      <c r="A44" s="39"/>
      <c r="B44" s="39"/>
      <c r="C44" s="39"/>
      <c r="D44" s="39"/>
      <c r="E44" s="39"/>
      <c r="F44" s="39"/>
      <c r="G44" s="39"/>
      <c r="H44" s="39"/>
      <c r="I44" s="39"/>
      <c r="J44" s="39"/>
      <c r="K44" s="39"/>
      <c r="L44" s="39"/>
      <c r="M44" s="53"/>
      <c r="N44" s="694"/>
      <c r="O44" s="694"/>
      <c r="P44" s="694"/>
      <c r="Q44" s="694"/>
      <c r="R44" s="694"/>
      <c r="S44" s="694"/>
      <c r="T44" s="694"/>
      <c r="X44" s="72"/>
      <c r="Y44" s="1612"/>
      <c r="Z44" s="1612"/>
      <c r="AA44" s="1009"/>
      <c r="AB44" s="1009"/>
      <c r="AC44" s="1612"/>
      <c r="AD44" s="1612"/>
    </row>
    <row r="45" spans="1:30">
      <c r="A45" s="39"/>
      <c r="B45" s="39"/>
      <c r="C45" s="39"/>
      <c r="D45" s="39"/>
      <c r="E45" s="39"/>
      <c r="F45" s="39"/>
      <c r="G45" s="39"/>
      <c r="H45" s="39"/>
      <c r="I45" s="39"/>
      <c r="J45" s="696"/>
      <c r="K45" s="39"/>
      <c r="L45" s="39"/>
      <c r="M45" s="53"/>
      <c r="N45" s="694"/>
      <c r="O45" s="694"/>
      <c r="P45" s="694"/>
      <c r="Q45" s="694"/>
      <c r="R45" s="694"/>
      <c r="S45" s="694"/>
      <c r="T45" s="694"/>
      <c r="X45" s="72"/>
      <c r="Y45" s="72"/>
      <c r="Z45" s="72"/>
      <c r="AA45" s="72"/>
      <c r="AB45" s="72"/>
      <c r="AC45" s="72"/>
      <c r="AD45" s="72"/>
    </row>
    <row r="46" spans="1:30">
      <c r="A46" s="39"/>
      <c r="B46" s="39"/>
      <c r="C46" s="39"/>
      <c r="D46" s="39"/>
      <c r="E46" s="39"/>
      <c r="F46" s="39"/>
      <c r="G46" s="39"/>
      <c r="H46" s="39"/>
      <c r="I46" s="39"/>
      <c r="J46" s="39"/>
      <c r="K46" s="3"/>
      <c r="L46" s="39"/>
      <c r="M46" s="53"/>
      <c r="N46" s="694"/>
      <c r="O46" s="694"/>
      <c r="P46" s="694"/>
      <c r="Q46" s="694"/>
      <c r="R46" s="694"/>
      <c r="S46" s="694"/>
      <c r="T46" s="694"/>
      <c r="X46" s="1130"/>
      <c r="Y46" s="1613"/>
      <c r="Z46" s="1197"/>
      <c r="AA46" s="1197"/>
      <c r="AB46" s="1197"/>
      <c r="AC46" s="1613"/>
      <c r="AD46" s="72"/>
    </row>
    <row r="47" spans="1:30">
      <c r="A47" s="39"/>
      <c r="B47" s="39"/>
      <c r="C47" s="39"/>
      <c r="D47" s="39"/>
      <c r="E47" s="39"/>
      <c r="F47" s="39"/>
      <c r="G47" s="39"/>
      <c r="H47" s="39"/>
      <c r="I47" s="39"/>
      <c r="J47" s="39"/>
      <c r="K47" s="3"/>
      <c r="L47" s="39"/>
      <c r="M47" s="53"/>
      <c r="N47" s="694"/>
      <c r="O47" s="694"/>
      <c r="P47" s="694"/>
      <c r="Q47" s="694"/>
      <c r="R47" s="694"/>
      <c r="S47" s="694"/>
      <c r="T47" s="694"/>
    </row>
    <row r="48" spans="1:30">
      <c r="A48" s="39"/>
      <c r="B48" s="39"/>
      <c r="C48" s="39"/>
      <c r="D48" s="39"/>
      <c r="E48" s="39"/>
      <c r="F48" s="39"/>
      <c r="G48" s="39"/>
      <c r="H48" s="39"/>
      <c r="I48" s="39"/>
      <c r="J48" s="39"/>
      <c r="K48" s="39"/>
      <c r="L48" s="39"/>
      <c r="M48" s="39"/>
      <c r="N48" s="39"/>
      <c r="O48" s="39"/>
      <c r="P48" s="39"/>
      <c r="Q48" s="39"/>
      <c r="R48" s="39"/>
      <c r="S48" s="39"/>
    </row>
    <row r="49" spans="1:20">
      <c r="A49" s="39"/>
      <c r="B49" s="39"/>
      <c r="C49" s="39"/>
      <c r="D49" s="39"/>
      <c r="E49" s="39"/>
      <c r="F49" s="39"/>
      <c r="G49" s="39"/>
      <c r="H49" s="39"/>
      <c r="I49" s="39"/>
      <c r="J49" s="39"/>
      <c r="K49" s="39"/>
      <c r="L49" s="39"/>
      <c r="M49" s="39"/>
      <c r="N49" s="39"/>
      <c r="O49" s="39"/>
      <c r="P49" s="39"/>
      <c r="Q49" s="39"/>
      <c r="R49" s="39"/>
      <c r="S49" s="39"/>
    </row>
    <row r="50" spans="1:20" s="1" customFormat="1" ht="22.5" customHeight="1">
      <c r="A50" s="39"/>
      <c r="B50" s="39"/>
      <c r="C50" s="39"/>
      <c r="D50" s="39"/>
      <c r="E50" s="39"/>
      <c r="F50" s="39"/>
      <c r="G50" s="39"/>
      <c r="H50" s="39"/>
      <c r="I50" s="39"/>
      <c r="J50" s="39"/>
      <c r="K50" s="39"/>
      <c r="L50" s="3"/>
      <c r="M50" s="2398" t="s">
        <v>82</v>
      </c>
      <c r="N50" s="2398"/>
      <c r="O50" s="2398"/>
      <c r="P50" s="2398"/>
      <c r="Q50" s="2398"/>
      <c r="R50" s="2398"/>
      <c r="S50" s="2398"/>
    </row>
    <row r="51" spans="1:20" s="1" customFormat="1" ht="15.75" customHeight="1" thickBot="1">
      <c r="A51" s="39"/>
      <c r="B51" s="39"/>
      <c r="C51" s="39"/>
      <c r="D51" s="39"/>
      <c r="E51" s="39"/>
      <c r="F51" s="39"/>
      <c r="G51" s="39"/>
      <c r="H51" s="39"/>
      <c r="I51" s="39"/>
      <c r="J51" s="39"/>
      <c r="K51" s="39"/>
      <c r="L51" s="3"/>
      <c r="M51" s="3"/>
      <c r="N51" s="6"/>
      <c r="O51" s="3"/>
      <c r="P51" s="3"/>
      <c r="Q51" s="1041"/>
      <c r="R51" s="3" t="s">
        <v>83</v>
      </c>
      <c r="S51" s="142" t="s">
        <v>84</v>
      </c>
    </row>
    <row r="52" spans="1:20" ht="19.5" customHeight="1">
      <c r="A52" s="39"/>
      <c r="B52" s="39"/>
      <c r="C52" s="39"/>
      <c r="D52" s="39"/>
      <c r="E52" s="39"/>
      <c r="F52" s="39"/>
      <c r="G52" s="39"/>
      <c r="H52" s="39"/>
      <c r="I52" s="39"/>
      <c r="J52" s="39"/>
      <c r="K52" s="39"/>
      <c r="L52" s="39"/>
      <c r="M52" s="2"/>
      <c r="N52" s="2375" t="s">
        <v>85</v>
      </c>
      <c r="O52" s="2376"/>
      <c r="P52" s="2377"/>
      <c r="Q52" s="2375" t="s">
        <v>86</v>
      </c>
      <c r="R52" s="2376"/>
      <c r="S52" s="2376"/>
    </row>
    <row r="53" spans="1:20" ht="20.25" customHeight="1">
      <c r="A53" s="39"/>
      <c r="B53" s="39"/>
      <c r="C53" s="39"/>
      <c r="D53" s="39"/>
      <c r="E53" s="39"/>
      <c r="F53" s="39"/>
      <c r="G53" s="39"/>
      <c r="H53" s="39"/>
      <c r="I53" s="39"/>
      <c r="J53" s="39"/>
      <c r="K53" s="39"/>
      <c r="L53" s="39"/>
      <c r="M53" s="143" t="s">
        <v>5</v>
      </c>
      <c r="N53" s="57" t="s">
        <v>87</v>
      </c>
      <c r="O53" s="57" t="s">
        <v>1931</v>
      </c>
      <c r="P53" s="57" t="s">
        <v>89</v>
      </c>
      <c r="Q53" s="57" t="s">
        <v>69</v>
      </c>
      <c r="R53" s="57" t="s">
        <v>70</v>
      </c>
      <c r="S53" s="5" t="s">
        <v>90</v>
      </c>
    </row>
    <row r="54" spans="1:20" ht="16" customHeight="1">
      <c r="A54" s="39"/>
      <c r="B54" s="39"/>
      <c r="C54" s="39"/>
      <c r="D54" s="39"/>
      <c r="E54" s="39"/>
      <c r="F54" s="39"/>
      <c r="G54" s="39"/>
      <c r="H54" s="39"/>
      <c r="I54" s="39"/>
      <c r="J54" s="39"/>
      <c r="K54" s="39"/>
      <c r="L54" s="39"/>
      <c r="M54" s="3"/>
      <c r="N54" s="32"/>
      <c r="O54" s="32"/>
      <c r="P54" s="32"/>
      <c r="Q54" s="10" t="s">
        <v>91</v>
      </c>
      <c r="R54" s="10" t="s">
        <v>91</v>
      </c>
      <c r="S54" s="10" t="s">
        <v>91</v>
      </c>
    </row>
    <row r="55" spans="1:20" ht="16.5" customHeight="1">
      <c r="A55" s="39"/>
      <c r="B55" s="39"/>
      <c r="C55" s="39"/>
      <c r="D55" s="39"/>
      <c r="E55" s="39"/>
      <c r="F55" s="39"/>
      <c r="G55" s="39"/>
      <c r="H55" s="39"/>
      <c r="I55" s="39"/>
      <c r="J55" s="39"/>
      <c r="K55" s="39"/>
      <c r="L55" s="39"/>
      <c r="M55" s="14" t="s">
        <v>1814</v>
      </c>
      <c r="N55" s="64">
        <v>757100</v>
      </c>
      <c r="O55" s="60">
        <v>1054900</v>
      </c>
      <c r="P55" s="64">
        <v>297400</v>
      </c>
      <c r="Q55" s="1484">
        <v>1.1930000000000001</v>
      </c>
      <c r="R55" s="1485">
        <v>0.74199999999999999</v>
      </c>
      <c r="S55" s="59">
        <v>0.75700000000000001</v>
      </c>
    </row>
    <row r="56" spans="1:20" ht="16.5" customHeight="1">
      <c r="A56" s="39"/>
      <c r="B56" s="39"/>
      <c r="C56" s="39"/>
      <c r="D56" s="39"/>
      <c r="E56" s="39"/>
      <c r="F56" s="39"/>
      <c r="G56" s="39"/>
      <c r="H56" s="39"/>
      <c r="I56" s="39"/>
      <c r="J56" s="39"/>
      <c r="K56" s="39"/>
      <c r="L56" s="39"/>
      <c r="M56" s="14" t="s">
        <v>24</v>
      </c>
      <c r="N56" s="64">
        <v>737300</v>
      </c>
      <c r="O56" s="60">
        <v>975500</v>
      </c>
      <c r="P56" s="64">
        <v>311100</v>
      </c>
      <c r="Q56" s="65">
        <v>1.1419166666666667</v>
      </c>
      <c r="R56" s="66">
        <v>0.6828333333333334</v>
      </c>
      <c r="S56" s="59">
        <v>0.68599999999999994</v>
      </c>
    </row>
    <row r="57" spans="1:20" ht="16.5" customHeight="1">
      <c r="A57" s="39"/>
      <c r="B57" s="39"/>
      <c r="C57" s="39"/>
      <c r="D57" s="39"/>
      <c r="E57" s="39"/>
      <c r="F57" s="39"/>
      <c r="G57" s="39"/>
      <c r="H57" s="39"/>
      <c r="I57" s="39"/>
      <c r="J57" s="39"/>
      <c r="K57" s="39"/>
      <c r="L57" s="39"/>
      <c r="M57" s="14" t="s">
        <v>1682</v>
      </c>
      <c r="N57" s="1377">
        <v>749300</v>
      </c>
      <c r="O57" s="1377">
        <v>950600</v>
      </c>
      <c r="P57" s="1377">
        <v>-201200</v>
      </c>
      <c r="Q57" s="1378">
        <v>1.0975833333333336</v>
      </c>
      <c r="R57" s="1379">
        <v>0.67266666666666663</v>
      </c>
      <c r="S57" s="59">
        <v>0.64433333333333331</v>
      </c>
    </row>
    <row r="58" spans="1:20" ht="16.5" customHeight="1">
      <c r="A58" s="39"/>
      <c r="B58" s="39"/>
      <c r="C58" s="39"/>
      <c r="D58" s="39"/>
      <c r="E58" s="39"/>
      <c r="F58" s="39"/>
      <c r="G58" s="39"/>
      <c r="H58" s="39"/>
      <c r="I58" s="39"/>
      <c r="J58" s="39"/>
      <c r="K58" s="39"/>
      <c r="L58" s="39"/>
      <c r="M58" s="14" t="s">
        <v>1859</v>
      </c>
      <c r="N58" s="33">
        <v>742200</v>
      </c>
      <c r="O58" s="33">
        <v>993000</v>
      </c>
      <c r="P58" s="652">
        <v>-250200</v>
      </c>
      <c r="Q58" s="1694">
        <v>1.0549166666666665</v>
      </c>
      <c r="R58" s="1695">
        <v>0.72341666666666671</v>
      </c>
      <c r="S58" s="59">
        <v>0.63849999999999996</v>
      </c>
    </row>
    <row r="59" spans="1:20" ht="16.5" customHeight="1">
      <c r="A59" s="39"/>
      <c r="B59" s="39"/>
      <c r="C59" s="39"/>
      <c r="D59" s="39"/>
      <c r="E59" s="39"/>
      <c r="F59" s="39"/>
      <c r="G59" s="39"/>
      <c r="H59" s="39"/>
      <c r="I59" s="39"/>
      <c r="J59" s="39"/>
      <c r="K59" s="39"/>
      <c r="L59" s="39"/>
      <c r="M59" s="47"/>
      <c r="N59" s="60"/>
      <c r="O59" s="61"/>
      <c r="P59" s="62"/>
      <c r="Q59" s="63"/>
      <c r="S59" s="59"/>
    </row>
    <row r="60" spans="1:20" ht="16.5" customHeight="1">
      <c r="A60" s="39"/>
      <c r="B60" s="39"/>
      <c r="C60" s="39"/>
      <c r="D60" s="39"/>
      <c r="E60" s="39"/>
      <c r="F60" s="39"/>
      <c r="G60" s="39"/>
      <c r="H60" s="39"/>
      <c r="I60" s="39"/>
      <c r="J60" s="39"/>
      <c r="K60" s="39"/>
      <c r="L60" s="39"/>
      <c r="N60" s="1451"/>
      <c r="O60" s="1451"/>
      <c r="P60" s="1451"/>
      <c r="Q60" s="1451"/>
      <c r="R60" s="1451"/>
    </row>
    <row r="61" spans="1:20" ht="16.5" customHeight="1">
      <c r="A61" s="39"/>
      <c r="B61" s="39"/>
      <c r="C61" s="39"/>
      <c r="D61" s="39"/>
      <c r="E61" s="39"/>
      <c r="F61" s="39"/>
      <c r="G61" s="39"/>
      <c r="H61" s="39"/>
      <c r="I61" s="39"/>
      <c r="J61" s="39"/>
      <c r="K61" s="39"/>
      <c r="L61" s="39"/>
      <c r="M61" s="693"/>
      <c r="N61" s="12"/>
      <c r="O61" s="12"/>
      <c r="P61" s="12"/>
      <c r="Q61" s="59"/>
      <c r="R61" s="59"/>
      <c r="S61" s="59"/>
    </row>
    <row r="62" spans="1:20" ht="16.5" customHeight="1">
      <c r="A62" s="39"/>
      <c r="B62" s="39"/>
      <c r="C62" s="39"/>
      <c r="D62" s="39"/>
      <c r="E62" s="39"/>
      <c r="F62" s="39"/>
      <c r="G62" s="39"/>
      <c r="H62" s="39"/>
      <c r="I62" s="39"/>
      <c r="J62" s="39"/>
      <c r="K62" s="39"/>
      <c r="L62" s="39"/>
      <c r="M62" s="693" t="s">
        <v>2030</v>
      </c>
      <c r="N62" s="33">
        <v>52800</v>
      </c>
      <c r="O62" s="67">
        <v>76400</v>
      </c>
      <c r="P62" s="33">
        <v>-23500</v>
      </c>
      <c r="Q62" s="69">
        <v>1.042</v>
      </c>
      <c r="R62" s="70">
        <v>0.84899999999999998</v>
      </c>
      <c r="S62" s="71">
        <v>0.76500000000000001</v>
      </c>
      <c r="T62" s="72"/>
    </row>
    <row r="63" spans="1:20" ht="16.5" customHeight="1">
      <c r="A63" s="39"/>
      <c r="B63" s="39"/>
      <c r="C63" s="39"/>
      <c r="D63" s="39"/>
      <c r="E63" s="39"/>
      <c r="F63" s="39"/>
      <c r="G63" s="39"/>
      <c r="H63" s="39"/>
      <c r="I63" s="39"/>
      <c r="J63" s="39"/>
      <c r="K63" s="39"/>
      <c r="L63" s="39"/>
      <c r="M63" s="693" t="s">
        <v>1175</v>
      </c>
      <c r="N63" s="33">
        <v>65600</v>
      </c>
      <c r="O63" s="67">
        <v>83200</v>
      </c>
      <c r="P63" s="33">
        <v>-17500</v>
      </c>
      <c r="Q63" s="69">
        <v>1.042</v>
      </c>
      <c r="R63" s="70">
        <v>0.81399999999999995</v>
      </c>
      <c r="S63" s="71">
        <v>0.70899999999999996</v>
      </c>
      <c r="T63" s="72"/>
    </row>
    <row r="64" spans="1:20" ht="16.5" customHeight="1">
      <c r="A64" s="39"/>
      <c r="B64" s="39"/>
      <c r="C64" s="39"/>
      <c r="D64" s="39"/>
      <c r="E64" s="39"/>
      <c r="F64" s="39"/>
      <c r="G64" s="39"/>
      <c r="H64" s="39"/>
      <c r="I64" s="39"/>
      <c r="J64" s="39"/>
      <c r="K64" s="39"/>
      <c r="L64" s="39"/>
      <c r="M64" s="695" t="s">
        <v>359</v>
      </c>
      <c r="N64" s="33">
        <v>59100</v>
      </c>
      <c r="O64" s="67">
        <v>77900</v>
      </c>
      <c r="P64" s="33">
        <v>-18700</v>
      </c>
      <c r="Q64" s="69">
        <v>1.0429999999999999</v>
      </c>
      <c r="R64" s="70">
        <v>0.65800000000000003</v>
      </c>
      <c r="S64" s="71">
        <v>0.52400000000000002</v>
      </c>
      <c r="T64" s="72"/>
    </row>
    <row r="65" spans="1:20" ht="16.5" customHeight="1">
      <c r="A65" s="39"/>
      <c r="B65" s="39"/>
      <c r="C65" s="39"/>
      <c r="D65" s="39"/>
      <c r="E65" s="39"/>
      <c r="F65" s="39"/>
      <c r="G65" s="39"/>
      <c r="H65" s="39"/>
      <c r="I65" s="39"/>
      <c r="J65" s="39"/>
      <c r="K65" s="39"/>
      <c r="L65" s="39"/>
      <c r="M65" s="695" t="s">
        <v>360</v>
      </c>
      <c r="N65" s="33">
        <v>109000</v>
      </c>
      <c r="O65" s="67">
        <v>79400</v>
      </c>
      <c r="P65" s="33">
        <v>29600</v>
      </c>
      <c r="Q65" s="69">
        <v>1.042</v>
      </c>
      <c r="R65" s="70">
        <v>0.76300000000000001</v>
      </c>
      <c r="S65" s="71">
        <v>0.61799999999999999</v>
      </c>
      <c r="T65" s="72"/>
    </row>
    <row r="66" spans="1:20" ht="16.5" customHeight="1">
      <c r="A66" s="39"/>
      <c r="B66" s="39"/>
      <c r="C66" s="39"/>
      <c r="D66" s="39"/>
      <c r="E66" s="39"/>
      <c r="F66" s="39"/>
      <c r="G66" s="39"/>
      <c r="H66" s="39"/>
      <c r="I66" s="39"/>
      <c r="J66" s="39"/>
      <c r="K66" s="39"/>
      <c r="L66" s="39"/>
      <c r="M66" s="695" t="s">
        <v>1910</v>
      </c>
      <c r="N66" s="33">
        <v>33200</v>
      </c>
      <c r="O66" s="67">
        <v>98000</v>
      </c>
      <c r="P66" s="33">
        <v>-64700</v>
      </c>
      <c r="Q66" s="69">
        <v>1.0409999999999999</v>
      </c>
      <c r="R66" s="70">
        <v>0.748</v>
      </c>
      <c r="S66" s="71">
        <v>0.69899999999999995</v>
      </c>
      <c r="T66" s="72"/>
    </row>
    <row r="67" spans="1:20" ht="16.5" customHeight="1">
      <c r="A67" s="39"/>
      <c r="B67" s="39"/>
      <c r="C67" s="39"/>
      <c r="D67" s="39"/>
      <c r="E67" s="39"/>
      <c r="F67" s="39"/>
      <c r="G67" s="39"/>
      <c r="H67" s="39"/>
      <c r="I67" s="39"/>
      <c r="J67" s="39"/>
      <c r="K67" s="39"/>
      <c r="L67" s="39"/>
      <c r="M67" s="695" t="s">
        <v>769</v>
      </c>
      <c r="N67" s="33">
        <v>60200</v>
      </c>
      <c r="O67" s="67">
        <v>78200</v>
      </c>
      <c r="P67" s="33">
        <v>-18000</v>
      </c>
      <c r="Q67" s="1304">
        <v>1.036</v>
      </c>
      <c r="R67" s="70">
        <v>0.69099999999999995</v>
      </c>
      <c r="S67" s="71">
        <v>0.61699999999999999</v>
      </c>
      <c r="T67" s="72"/>
    </row>
    <row r="68" spans="1:20" ht="16.5" customHeight="1">
      <c r="A68" s="39"/>
      <c r="B68" s="39"/>
      <c r="C68" s="39"/>
      <c r="D68" s="39"/>
      <c r="E68" s="39"/>
      <c r="F68" s="39"/>
      <c r="G68" s="39"/>
      <c r="H68" s="39"/>
      <c r="I68" s="39"/>
      <c r="J68" s="39"/>
      <c r="K68" s="39"/>
      <c r="L68" s="39"/>
      <c r="M68" s="695" t="s">
        <v>101</v>
      </c>
      <c r="N68" s="33">
        <v>62700</v>
      </c>
      <c r="O68" s="67">
        <v>80200</v>
      </c>
      <c r="P68" s="33">
        <v>-17400</v>
      </c>
      <c r="Q68" s="1304">
        <v>1.0449999999999999</v>
      </c>
      <c r="R68" s="70">
        <v>0.85399999999999998</v>
      </c>
      <c r="S68" s="71">
        <v>0.81100000000000005</v>
      </c>
      <c r="T68" s="72"/>
    </row>
    <row r="69" spans="1:20" ht="16.5" customHeight="1">
      <c r="A69" s="39"/>
      <c r="B69" s="39"/>
      <c r="C69" s="39"/>
      <c r="D69" s="39"/>
      <c r="E69" s="39"/>
      <c r="F69" s="39"/>
      <c r="G69" s="39"/>
      <c r="H69" s="39"/>
      <c r="I69" s="39"/>
      <c r="J69" s="39"/>
      <c r="K69" s="39"/>
      <c r="L69" s="39"/>
      <c r="M69" s="695" t="s">
        <v>353</v>
      </c>
      <c r="N69" s="33">
        <v>66700</v>
      </c>
      <c r="O69" s="67">
        <v>83400</v>
      </c>
      <c r="P69" s="33">
        <v>-16700</v>
      </c>
      <c r="Q69" s="69">
        <v>1.0489999999999999</v>
      </c>
      <c r="R69" s="1370">
        <v>0.78100000000000003</v>
      </c>
      <c r="S69" s="71">
        <v>0.5</v>
      </c>
      <c r="T69" s="72"/>
    </row>
    <row r="70" spans="1:20" ht="16.5" customHeight="1">
      <c r="A70" s="39"/>
      <c r="B70" s="39"/>
      <c r="C70" s="39"/>
      <c r="D70" s="39"/>
      <c r="E70" s="39"/>
      <c r="F70" s="39"/>
      <c r="G70" s="39"/>
      <c r="H70" s="39"/>
      <c r="I70" s="39"/>
      <c r="J70" s="39"/>
      <c r="K70" s="39"/>
      <c r="L70" s="39"/>
      <c r="M70" s="695" t="s">
        <v>354</v>
      </c>
      <c r="N70" s="33">
        <v>45100</v>
      </c>
      <c r="O70" s="67">
        <v>91400</v>
      </c>
      <c r="P70" s="33">
        <v>-46200</v>
      </c>
      <c r="Q70" s="69">
        <v>1.0569999999999999</v>
      </c>
      <c r="R70" s="70">
        <v>0.75900000000000001</v>
      </c>
      <c r="S70" s="71">
        <v>0.52</v>
      </c>
      <c r="T70" s="72"/>
    </row>
    <row r="71" spans="1:20" ht="16.5" customHeight="1">
      <c r="A71" s="39"/>
      <c r="B71" s="39"/>
      <c r="C71" s="39"/>
      <c r="D71" s="39"/>
      <c r="E71" s="39"/>
      <c r="F71" s="39"/>
      <c r="G71" s="39"/>
      <c r="H71" s="39"/>
      <c r="I71" s="39"/>
      <c r="J71" s="39"/>
      <c r="K71" s="39"/>
      <c r="L71" s="39"/>
      <c r="M71" s="695" t="s">
        <v>355</v>
      </c>
      <c r="N71" s="33">
        <v>63900</v>
      </c>
      <c r="O71" s="67">
        <v>78400</v>
      </c>
      <c r="P71" s="33">
        <v>-14500</v>
      </c>
      <c r="Q71" s="69">
        <v>1.0509999999999999</v>
      </c>
      <c r="R71" s="70">
        <v>0.84399999999999997</v>
      </c>
      <c r="S71" s="71">
        <v>0.65</v>
      </c>
      <c r="T71" s="72"/>
    </row>
    <row r="72" spans="1:20" ht="16.5" customHeight="1">
      <c r="A72" s="39"/>
      <c r="B72" s="39"/>
      <c r="C72" s="39"/>
      <c r="D72" s="39"/>
      <c r="E72" s="39"/>
      <c r="F72" s="39"/>
      <c r="G72" s="39"/>
      <c r="H72" s="39"/>
      <c r="I72" s="39"/>
      <c r="J72" s="39"/>
      <c r="K72" s="39"/>
      <c r="L72" s="39"/>
      <c r="M72" s="695" t="s">
        <v>356</v>
      </c>
      <c r="N72" s="33">
        <v>77300</v>
      </c>
      <c r="O72" s="67">
        <v>98200</v>
      </c>
      <c r="P72" s="33">
        <v>-20900</v>
      </c>
      <c r="Q72" s="69">
        <v>1.0589999999999999</v>
      </c>
      <c r="R72" s="70">
        <v>0.91800000000000004</v>
      </c>
      <c r="S72" s="71">
        <v>0.84299999999999997</v>
      </c>
      <c r="T72" s="72"/>
    </row>
    <row r="73" spans="1:20" ht="16.5" customHeight="1">
      <c r="A73" s="39"/>
      <c r="B73" s="39"/>
      <c r="C73" s="39"/>
      <c r="D73" s="39"/>
      <c r="E73" s="39"/>
      <c r="F73" s="39"/>
      <c r="G73" s="39"/>
      <c r="H73" s="39"/>
      <c r="I73" s="39"/>
      <c r="J73" s="39"/>
      <c r="K73" s="39"/>
      <c r="L73" s="39"/>
      <c r="M73" s="695" t="s">
        <v>357</v>
      </c>
      <c r="N73" s="33">
        <v>71100</v>
      </c>
      <c r="O73" s="67">
        <v>84200</v>
      </c>
      <c r="P73" s="33">
        <v>-13100</v>
      </c>
      <c r="Q73" s="69">
        <v>1.0620000000000001</v>
      </c>
      <c r="R73" s="70">
        <v>0.72799999999999998</v>
      </c>
      <c r="S73" s="71">
        <v>0.57899999999999996</v>
      </c>
      <c r="T73" s="72"/>
    </row>
    <row r="74" spans="1:20" ht="16.5" customHeight="1">
      <c r="A74" s="39"/>
      <c r="B74" s="39"/>
      <c r="C74" s="39"/>
      <c r="D74" s="39"/>
      <c r="E74" s="39"/>
      <c r="F74" s="39"/>
      <c r="G74" s="39"/>
      <c r="H74" s="39"/>
      <c r="I74" s="39"/>
      <c r="J74" s="39"/>
      <c r="K74" s="39"/>
      <c r="L74" s="39"/>
      <c r="M74" s="693" t="s">
        <v>358</v>
      </c>
      <c r="N74" s="33">
        <v>52900</v>
      </c>
      <c r="O74" s="67">
        <v>74100</v>
      </c>
      <c r="P74" s="33">
        <v>-21200</v>
      </c>
      <c r="Q74" s="69">
        <v>1.0649999999999999</v>
      </c>
      <c r="R74" s="70">
        <v>0.95399999999999996</v>
      </c>
      <c r="S74" s="71">
        <v>0.78300000000000003</v>
      </c>
      <c r="T74" s="72"/>
    </row>
    <row r="75" spans="1:20" ht="16.5" customHeight="1">
      <c r="A75" s="39"/>
      <c r="B75" s="39"/>
      <c r="C75" s="39"/>
      <c r="D75" s="39"/>
      <c r="E75" s="39"/>
      <c r="F75" s="39"/>
      <c r="G75" s="39"/>
      <c r="H75" s="39"/>
      <c r="I75" s="39"/>
      <c r="J75" s="39"/>
      <c r="K75" s="39"/>
      <c r="L75" s="39"/>
      <c r="M75" s="695" t="s">
        <v>1175</v>
      </c>
      <c r="N75" s="33">
        <v>67400</v>
      </c>
      <c r="O75" s="67">
        <v>73000</v>
      </c>
      <c r="P75" s="33">
        <v>-56000</v>
      </c>
      <c r="Q75" s="69">
        <v>1.081</v>
      </c>
      <c r="R75" s="70">
        <v>1.0109999999999999</v>
      </c>
      <c r="S75" s="71">
        <v>0.97499999999999998</v>
      </c>
      <c r="T75" s="72"/>
    </row>
    <row r="76" spans="1:20" ht="16.5" customHeight="1">
      <c r="A76" s="39"/>
      <c r="B76" s="39"/>
      <c r="C76" s="39"/>
      <c r="D76" s="39"/>
      <c r="E76" s="39"/>
      <c r="F76" s="39"/>
      <c r="G76" s="39"/>
      <c r="H76" s="39"/>
      <c r="I76" s="39"/>
      <c r="J76" s="39"/>
      <c r="K76" s="39"/>
      <c r="L76" s="39"/>
      <c r="M76" s="695" t="s">
        <v>359</v>
      </c>
      <c r="N76" s="164">
        <v>61300</v>
      </c>
      <c r="O76" s="253">
        <v>57900</v>
      </c>
      <c r="P76" s="164">
        <v>33000</v>
      </c>
      <c r="Q76" s="69">
        <v>1.0920000000000001</v>
      </c>
      <c r="R76" s="70">
        <v>0.86299999999999999</v>
      </c>
      <c r="S76" s="71">
        <v>0.63400000000000001</v>
      </c>
      <c r="T76" s="72"/>
    </row>
    <row r="77" spans="1:20" ht="16.5" customHeight="1">
      <c r="A77" s="39"/>
      <c r="B77" s="39"/>
      <c r="C77" s="39"/>
      <c r="D77" s="39"/>
      <c r="E77" s="39"/>
      <c r="F77" s="39"/>
      <c r="G77" s="39"/>
      <c r="H77" s="39"/>
      <c r="I77" s="39"/>
      <c r="J77" s="39"/>
      <c r="K77" s="39"/>
      <c r="L77" s="39"/>
      <c r="M77" s="695"/>
      <c r="N77" s="33"/>
      <c r="O77" s="67"/>
      <c r="P77" s="33"/>
      <c r="Q77" s="69"/>
      <c r="R77" s="70"/>
      <c r="S77" s="71"/>
      <c r="T77" s="72"/>
    </row>
    <row r="78" spans="1:20" ht="16.5" customHeight="1">
      <c r="A78" s="39"/>
      <c r="B78" s="39"/>
      <c r="C78" s="39"/>
      <c r="D78" s="39"/>
      <c r="E78" s="39"/>
      <c r="F78" s="39"/>
      <c r="G78" s="39"/>
      <c r="H78" s="39"/>
      <c r="I78" s="39"/>
      <c r="J78" s="39"/>
      <c r="K78" s="39"/>
      <c r="L78" s="39"/>
      <c r="M78" s="4" t="s">
        <v>52</v>
      </c>
      <c r="N78" s="653">
        <f t="shared" ref="N78:S78" si="3">((N76/N75)*100)-100</f>
        <v>-9.0504451038575695</v>
      </c>
      <c r="O78" s="653">
        <f t="shared" si="3"/>
        <v>-20.68493150684931</v>
      </c>
      <c r="P78" s="653">
        <f t="shared" si="3"/>
        <v>-158.92857142857144</v>
      </c>
      <c r="Q78" s="1250">
        <f>IFERROR(((Q76/Q75)*100)-100,"-")</f>
        <v>1.017576318223874</v>
      </c>
      <c r="R78" s="653">
        <f>((R76/R75)*100)-100</f>
        <v>-14.638971315529176</v>
      </c>
      <c r="S78" s="653">
        <f t="shared" si="3"/>
        <v>-34.974358974358978</v>
      </c>
      <c r="T78" s="72"/>
    </row>
    <row r="79" spans="1:20" ht="16.5" customHeight="1" thickBot="1">
      <c r="A79" s="39"/>
      <c r="B79" s="39"/>
      <c r="C79" s="39"/>
      <c r="D79" s="39"/>
      <c r="E79" s="39"/>
      <c r="F79" s="39"/>
      <c r="G79" s="39"/>
      <c r="H79" s="39"/>
      <c r="I79" s="39"/>
      <c r="J79" s="39"/>
      <c r="K79" s="39"/>
      <c r="L79" s="39"/>
      <c r="M79" s="73" t="s">
        <v>36</v>
      </c>
      <c r="N79" s="1541">
        <f t="shared" ref="N79:S79" si="4">((N76/N64)*100)-100</f>
        <v>3.7225042301184459</v>
      </c>
      <c r="O79" s="74">
        <f t="shared" si="4"/>
        <v>-25.673940949935812</v>
      </c>
      <c r="P79" s="74">
        <f t="shared" si="4"/>
        <v>-276.47058823529414</v>
      </c>
      <c r="Q79" s="1543">
        <f>IFERROR(((Q76/Q64)*100)-100,"-")</f>
        <v>4.6979865771812115</v>
      </c>
      <c r="R79" s="74">
        <f t="shared" si="4"/>
        <v>31.155015197568389</v>
      </c>
      <c r="S79" s="1573">
        <f t="shared" si="4"/>
        <v>20.992366412213741</v>
      </c>
      <c r="T79" s="72"/>
    </row>
    <row r="80" spans="1:20" ht="16.5" customHeight="1">
      <c r="A80" s="39"/>
      <c r="B80" s="39"/>
      <c r="C80" s="39"/>
      <c r="D80" s="39"/>
      <c r="E80" s="39"/>
      <c r="F80" s="39"/>
      <c r="G80" s="39"/>
      <c r="H80" s="39"/>
      <c r="I80" s="39"/>
      <c r="J80" s="39"/>
      <c r="K80" s="39"/>
      <c r="L80" s="39"/>
      <c r="M80" s="11" t="s">
        <v>1932</v>
      </c>
      <c r="N80" s="11"/>
      <c r="O80" s="11"/>
      <c r="P80" s="11"/>
      <c r="Q80" s="11"/>
      <c r="R80" s="11"/>
      <c r="S80" s="11"/>
      <c r="T80" s="72"/>
    </row>
    <row r="81" spans="1:26" ht="16.5" customHeight="1">
      <c r="A81" s="39"/>
      <c r="B81" s="39"/>
      <c r="C81" s="39"/>
      <c r="D81" s="39"/>
      <c r="E81" s="39"/>
      <c r="F81" s="39"/>
      <c r="G81" s="39"/>
      <c r="H81" s="39"/>
      <c r="I81" s="39"/>
      <c r="J81" s="39"/>
      <c r="K81" s="39"/>
      <c r="L81" s="39"/>
      <c r="M81" s="11" t="s">
        <v>102</v>
      </c>
      <c r="N81" s="11"/>
      <c r="O81" s="11"/>
      <c r="P81" s="11"/>
      <c r="Q81" s="11"/>
      <c r="R81" s="11"/>
      <c r="S81" s="11"/>
      <c r="T81" s="72"/>
    </row>
    <row r="82" spans="1:26" ht="16.5" customHeight="1">
      <c r="A82" s="39"/>
      <c r="B82" s="39"/>
      <c r="C82" s="39"/>
      <c r="D82" s="39"/>
      <c r="E82" s="39"/>
      <c r="F82" s="39"/>
      <c r="G82" s="39"/>
      <c r="H82" s="39"/>
      <c r="I82" s="39"/>
      <c r="J82" s="39"/>
      <c r="K82" s="39"/>
      <c r="L82" s="39"/>
      <c r="M82" s="11" t="s">
        <v>103</v>
      </c>
      <c r="N82" s="11"/>
      <c r="O82" s="11"/>
      <c r="P82" s="11"/>
      <c r="Q82" s="11"/>
      <c r="R82" s="11"/>
      <c r="S82" s="11"/>
      <c r="T82" s="72"/>
    </row>
    <row r="83" spans="1:26" ht="16.5" customHeight="1">
      <c r="A83" s="3"/>
      <c r="B83" s="3"/>
      <c r="C83" s="3"/>
      <c r="D83" s="3"/>
      <c r="E83" s="3"/>
      <c r="F83" s="3"/>
      <c r="G83" s="3"/>
      <c r="H83" s="3"/>
      <c r="I83" s="3"/>
      <c r="J83" s="3"/>
      <c r="K83" s="39"/>
      <c r="L83" s="39"/>
      <c r="M83" s="11" t="s">
        <v>104</v>
      </c>
      <c r="N83" s="11"/>
      <c r="O83" s="11"/>
      <c r="P83" s="11"/>
      <c r="Q83" s="11"/>
      <c r="R83" s="11"/>
      <c r="S83" s="11"/>
      <c r="T83" s="72"/>
    </row>
    <row r="84" spans="1:26" ht="16.5" customHeight="1">
      <c r="A84" s="3"/>
      <c r="B84" s="3"/>
      <c r="C84" s="3"/>
      <c r="D84" s="3"/>
      <c r="E84" s="3"/>
      <c r="F84" s="3"/>
      <c r="G84" s="3"/>
      <c r="H84" s="3"/>
      <c r="I84" s="3"/>
      <c r="J84" s="3"/>
      <c r="K84" s="39"/>
      <c r="L84" s="39"/>
      <c r="M84" s="11"/>
      <c r="N84" s="11"/>
      <c r="O84" s="11"/>
      <c r="P84" s="11"/>
      <c r="Q84" s="11"/>
      <c r="R84" s="11"/>
      <c r="S84" s="11"/>
      <c r="T84" s="72"/>
    </row>
    <row r="85" spans="1:26" ht="16.5" customHeight="1">
      <c r="A85" s="3"/>
      <c r="B85" s="3"/>
      <c r="C85" s="3"/>
      <c r="D85" s="3"/>
      <c r="E85" s="3"/>
      <c r="F85" s="3"/>
      <c r="G85" s="3"/>
      <c r="H85" s="3"/>
      <c r="I85" s="3"/>
      <c r="J85" s="3"/>
      <c r="K85" s="39"/>
      <c r="L85" s="39"/>
      <c r="M85" s="11"/>
      <c r="N85" s="11"/>
      <c r="O85" s="11"/>
      <c r="P85" s="11"/>
      <c r="Q85" s="11"/>
      <c r="R85" s="11"/>
      <c r="S85" s="11"/>
      <c r="T85" s="72"/>
    </row>
    <row r="86" spans="1:26" ht="16.5" customHeight="1">
      <c r="A86" s="3"/>
      <c r="B86" s="3"/>
      <c r="C86" s="3"/>
      <c r="D86" s="3"/>
      <c r="E86" s="3"/>
      <c r="F86" s="3"/>
      <c r="G86" s="3"/>
      <c r="H86" s="3"/>
      <c r="I86" s="3"/>
      <c r="J86" s="3"/>
      <c r="K86" s="39"/>
      <c r="L86" s="39"/>
      <c r="M86" s="11"/>
      <c r="N86" s="1"/>
      <c r="O86" s="1"/>
      <c r="P86" s="1"/>
      <c r="Q86" s="1"/>
      <c r="R86" s="1"/>
      <c r="S86" s="1"/>
      <c r="T86" s="72"/>
    </row>
    <row r="87" spans="1:26" ht="16.5" customHeight="1">
      <c r="A87" s="3"/>
      <c r="B87" s="3"/>
      <c r="C87" s="3"/>
      <c r="D87" s="3"/>
      <c r="E87" s="3"/>
      <c r="F87" s="3"/>
      <c r="G87" s="3"/>
      <c r="H87" s="3"/>
      <c r="I87" s="3"/>
      <c r="J87" s="3"/>
      <c r="K87" s="39"/>
      <c r="L87" s="39"/>
      <c r="M87" s="11"/>
      <c r="N87" s="1"/>
      <c r="O87" s="1"/>
      <c r="P87" s="1"/>
      <c r="Q87" s="1"/>
      <c r="R87" s="1"/>
      <c r="S87" s="1"/>
      <c r="T87" s="72"/>
    </row>
    <row r="88" spans="1:26" ht="16.5" customHeight="1">
      <c r="A88" s="3"/>
      <c r="B88" s="3"/>
      <c r="C88" s="3"/>
      <c r="D88" s="3"/>
      <c r="E88" s="3"/>
      <c r="F88" s="3"/>
      <c r="G88" s="3"/>
      <c r="H88" s="3"/>
      <c r="I88" s="3"/>
      <c r="J88" s="3"/>
      <c r="K88" s="39"/>
      <c r="L88" s="39"/>
      <c r="M88" s="11"/>
      <c r="N88" s="1"/>
      <c r="O88" s="1"/>
      <c r="P88" s="1"/>
      <c r="Q88" s="1"/>
      <c r="R88" s="1"/>
      <c r="S88" s="1"/>
    </row>
    <row r="89" spans="1:26" ht="16.5" customHeight="1">
      <c r="A89" s="3"/>
      <c r="B89" s="3"/>
      <c r="C89" s="3"/>
      <c r="D89" s="3"/>
      <c r="E89" s="3"/>
      <c r="F89" s="3"/>
      <c r="G89" s="3"/>
      <c r="H89" s="3"/>
      <c r="I89" s="3"/>
      <c r="J89" s="3"/>
      <c r="K89" s="3"/>
      <c r="L89" s="39"/>
    </row>
    <row r="90" spans="1:26" ht="16.5" customHeight="1">
      <c r="A90" s="3"/>
      <c r="B90" s="3"/>
      <c r="C90" s="3"/>
      <c r="D90" s="3"/>
      <c r="E90" s="3"/>
      <c r="F90" s="3"/>
      <c r="G90" s="3"/>
      <c r="H90" s="3"/>
      <c r="I90" s="3"/>
      <c r="J90" s="3"/>
      <c r="K90" s="3"/>
      <c r="L90" s="39"/>
    </row>
    <row r="91" spans="1:26" ht="16.5" customHeight="1">
      <c r="A91" s="39"/>
      <c r="B91" s="39"/>
      <c r="C91" s="39"/>
      <c r="D91" s="39"/>
      <c r="E91" s="39"/>
      <c r="F91" s="39"/>
      <c r="G91" s="39"/>
      <c r="H91" s="39"/>
      <c r="I91" s="39"/>
      <c r="J91" s="39"/>
      <c r="K91" s="3"/>
      <c r="L91" s="39"/>
    </row>
    <row r="92" spans="1:26" ht="16.5" customHeight="1" thickBot="1">
      <c r="K92" s="3"/>
      <c r="L92" s="39"/>
      <c r="M92" s="1081" t="s">
        <v>1484</v>
      </c>
      <c r="N92" s="1077" t="s">
        <v>1900</v>
      </c>
      <c r="O92" s="1373" t="s">
        <v>1707</v>
      </c>
    </row>
    <row r="93" spans="1:26" ht="16.5" customHeight="1">
      <c r="K93" s="3"/>
      <c r="L93" s="39"/>
      <c r="M93" s="2"/>
      <c r="N93" s="2375" t="s">
        <v>85</v>
      </c>
      <c r="O93" s="2376"/>
      <c r="P93" s="2377"/>
      <c r="Q93" s="2375" t="s">
        <v>86</v>
      </c>
      <c r="R93" s="2376"/>
      <c r="S93" s="2376"/>
      <c r="T93" s="1"/>
    </row>
    <row r="94" spans="1:26" s="1" customFormat="1" ht="14.25" customHeight="1">
      <c r="A94" s="40"/>
      <c r="B94" s="40"/>
      <c r="C94" s="40"/>
      <c r="D94" s="40"/>
      <c r="E94" s="40"/>
      <c r="F94" s="40"/>
      <c r="G94" s="40"/>
      <c r="H94" s="40"/>
      <c r="I94" s="40"/>
      <c r="J94" s="40"/>
      <c r="K94" s="3"/>
      <c r="L94" s="3"/>
      <c r="M94" s="143" t="s">
        <v>5</v>
      </c>
      <c r="N94" s="57" t="s">
        <v>87</v>
      </c>
      <c r="O94" s="57" t="s">
        <v>88</v>
      </c>
      <c r="P94" s="57" t="s">
        <v>89</v>
      </c>
      <c r="Q94" s="57" t="s">
        <v>69</v>
      </c>
      <c r="R94" s="57" t="s">
        <v>70</v>
      </c>
      <c r="S94" s="5" t="s">
        <v>90</v>
      </c>
      <c r="V94" s="40"/>
      <c r="W94" s="40"/>
      <c r="X94" s="40"/>
      <c r="Y94" s="40"/>
      <c r="Z94" s="40"/>
    </row>
    <row r="95" spans="1:26" s="1" customFormat="1" ht="14.25" customHeight="1">
      <c r="A95" s="40"/>
      <c r="B95" s="40"/>
      <c r="C95" s="40"/>
      <c r="D95" s="40"/>
      <c r="E95" s="40"/>
      <c r="F95" s="40"/>
      <c r="G95" s="40"/>
      <c r="H95" s="40"/>
      <c r="I95" s="40"/>
      <c r="J95" s="40"/>
      <c r="K95" s="3"/>
      <c r="L95" s="3"/>
      <c r="M95" s="3"/>
      <c r="N95" s="32"/>
      <c r="O95" s="32"/>
      <c r="P95" s="32"/>
      <c r="Q95" s="10" t="s">
        <v>91</v>
      </c>
      <c r="R95" s="10" t="s">
        <v>91</v>
      </c>
      <c r="S95" s="10" t="s">
        <v>91</v>
      </c>
      <c r="T95" s="75"/>
      <c r="V95" s="40"/>
      <c r="W95" s="155"/>
      <c r="X95" s="76"/>
      <c r="Y95" s="40"/>
      <c r="Z95" s="40"/>
    </row>
    <row r="96" spans="1:26" s="1" customFormat="1" ht="14.25" customHeight="1">
      <c r="A96" s="40"/>
      <c r="B96" s="40"/>
      <c r="C96" s="40"/>
      <c r="D96" s="40"/>
      <c r="E96" s="40"/>
      <c r="F96" s="40"/>
      <c r="G96" s="40"/>
      <c r="H96" s="40"/>
      <c r="I96" s="40"/>
      <c r="J96" s="40"/>
      <c r="K96" s="3"/>
      <c r="L96" s="3"/>
      <c r="M96" s="693" t="s">
        <v>1724</v>
      </c>
      <c r="N96" s="33">
        <v>29300</v>
      </c>
      <c r="O96" s="67">
        <v>97500</v>
      </c>
      <c r="P96" s="33">
        <v>-68100</v>
      </c>
      <c r="Q96" s="69">
        <v>1.0740000000000001</v>
      </c>
      <c r="R96" s="70">
        <v>0.69499999999999995</v>
      </c>
      <c r="S96" s="71">
        <v>0.63200000000000001</v>
      </c>
      <c r="T96" s="75"/>
      <c r="V96" s="40"/>
      <c r="W96" s="155"/>
      <c r="X96" s="76"/>
      <c r="Y96" s="40"/>
      <c r="Z96" s="40"/>
    </row>
    <row r="97" spans="1:26" s="1" customFormat="1" ht="14.25" customHeight="1">
      <c r="A97" s="40"/>
      <c r="B97" s="40"/>
      <c r="C97" s="40"/>
      <c r="D97" s="40"/>
      <c r="E97" s="40"/>
      <c r="F97" s="40"/>
      <c r="G97" s="40"/>
      <c r="H97" s="40"/>
      <c r="I97" s="40"/>
      <c r="J97" s="40"/>
      <c r="K97" s="39"/>
      <c r="L97" s="3"/>
      <c r="M97" s="144" t="s">
        <v>769</v>
      </c>
      <c r="N97" s="33">
        <v>56300</v>
      </c>
      <c r="O97" s="67">
        <v>71100</v>
      </c>
      <c r="P97" s="33">
        <v>-14800</v>
      </c>
      <c r="Q97" s="69">
        <v>1.0740000000000001</v>
      </c>
      <c r="R97" s="70">
        <v>0.66300000000000003</v>
      </c>
      <c r="S97" s="71">
        <v>0.60099999999999998</v>
      </c>
      <c r="T97" s="75"/>
      <c r="V97" s="40"/>
      <c r="W97" s="155"/>
      <c r="X97" s="76"/>
      <c r="Y97" s="40"/>
      <c r="Z97" s="40"/>
    </row>
    <row r="98" spans="1:26" s="1" customFormat="1" ht="14.25" customHeight="1">
      <c r="A98" s="40"/>
      <c r="B98" s="40"/>
      <c r="C98" s="40"/>
      <c r="D98" s="40"/>
      <c r="E98" s="40"/>
      <c r="F98" s="40"/>
      <c r="G98" s="40"/>
      <c r="H98" s="40"/>
      <c r="I98" s="40"/>
      <c r="J98" s="40"/>
      <c r="K98" s="40"/>
      <c r="L98" s="3"/>
      <c r="M98" s="144" t="s">
        <v>101</v>
      </c>
      <c r="N98" s="33">
        <v>59800</v>
      </c>
      <c r="O98" s="67">
        <v>86200</v>
      </c>
      <c r="P98" s="33">
        <v>-26400</v>
      </c>
      <c r="Q98" s="69">
        <v>1.0669999999999999</v>
      </c>
      <c r="R98" s="70">
        <v>0.78400000000000003</v>
      </c>
      <c r="S98" s="71">
        <v>0.72899999999999998</v>
      </c>
      <c r="T98" s="75"/>
    </row>
    <row r="99" spans="1:26" s="1" customFormat="1" ht="14.25" customHeight="1">
      <c r="A99" s="40"/>
      <c r="B99" s="40"/>
      <c r="C99" s="40"/>
      <c r="D99" s="40"/>
      <c r="E99" s="40"/>
      <c r="F99" s="40"/>
      <c r="G99" s="40"/>
      <c r="H99" s="40"/>
      <c r="I99" s="40"/>
      <c r="J99" s="40"/>
      <c r="K99" s="40"/>
      <c r="L99" s="3"/>
      <c r="M99" s="144" t="s">
        <v>353</v>
      </c>
      <c r="N99" s="33">
        <v>70400</v>
      </c>
      <c r="O99" s="67">
        <v>74100</v>
      </c>
      <c r="P99" s="33">
        <v>-3600</v>
      </c>
      <c r="Q99" s="69">
        <v>1.0640000000000001</v>
      </c>
      <c r="R99" s="70">
        <v>0.72199999999999998</v>
      </c>
      <c r="S99" s="71">
        <v>0.64500000000000002</v>
      </c>
      <c r="T99" s="75"/>
    </row>
    <row r="100" spans="1:26" s="1" customFormat="1" ht="14.25" customHeight="1">
      <c r="A100" s="40"/>
      <c r="B100" s="40"/>
      <c r="C100" s="40"/>
      <c r="D100" s="40"/>
      <c r="E100" s="40"/>
      <c r="F100" s="40"/>
      <c r="G100" s="40"/>
      <c r="H100" s="40"/>
      <c r="I100" s="40"/>
      <c r="J100" s="40"/>
      <c r="K100" s="40"/>
      <c r="L100" s="3"/>
      <c r="M100" s="693" t="s">
        <v>354</v>
      </c>
      <c r="N100" s="33">
        <v>48500</v>
      </c>
      <c r="O100" s="67">
        <v>89500</v>
      </c>
      <c r="P100" s="33">
        <v>-40900</v>
      </c>
      <c r="Q100" s="69">
        <v>1.0620000000000001</v>
      </c>
      <c r="R100" s="70">
        <v>0.627</v>
      </c>
      <c r="S100" s="71">
        <v>0.57699999999999996</v>
      </c>
      <c r="T100" s="40"/>
    </row>
    <row r="101" spans="1:26">
      <c r="M101" s="144" t="s">
        <v>355</v>
      </c>
      <c r="N101" s="33">
        <v>64800</v>
      </c>
      <c r="O101" s="67">
        <v>84800</v>
      </c>
      <c r="P101" s="33">
        <v>-20000</v>
      </c>
      <c r="Q101" s="69">
        <v>1.0609999999999999</v>
      </c>
      <c r="R101" s="70">
        <v>0.74199999999999999</v>
      </c>
      <c r="S101" s="71">
        <v>0.67800000000000005</v>
      </c>
    </row>
    <row r="102" spans="1:26">
      <c r="M102" s="144" t="s">
        <v>356</v>
      </c>
      <c r="N102" s="33">
        <v>57600</v>
      </c>
      <c r="O102" s="67">
        <v>79800</v>
      </c>
      <c r="P102" s="33">
        <v>-22200</v>
      </c>
      <c r="Q102" s="69">
        <v>1.0469999999999999</v>
      </c>
      <c r="R102" s="70">
        <v>0.70499999999999996</v>
      </c>
      <c r="S102" s="71">
        <v>0.63700000000000001</v>
      </c>
    </row>
    <row r="103" spans="1:26">
      <c r="M103" s="144" t="s">
        <v>357</v>
      </c>
      <c r="N103" s="33">
        <v>69000</v>
      </c>
      <c r="O103" s="67">
        <v>93100</v>
      </c>
      <c r="P103" s="33">
        <v>-24100</v>
      </c>
      <c r="Q103" s="69">
        <v>1.0409999999999999</v>
      </c>
      <c r="R103" s="70">
        <v>0.65900000000000003</v>
      </c>
      <c r="S103" s="71">
        <v>0.54700000000000004</v>
      </c>
    </row>
    <row r="104" spans="1:26">
      <c r="M104" s="144" t="s">
        <v>358</v>
      </c>
      <c r="N104" s="33">
        <v>52800</v>
      </c>
      <c r="O104" s="67">
        <v>76400</v>
      </c>
      <c r="P104" s="33">
        <v>-23500</v>
      </c>
      <c r="Q104" s="69">
        <v>1.042</v>
      </c>
      <c r="R104" s="70">
        <v>0.84899999999999998</v>
      </c>
      <c r="S104" s="71">
        <v>0.76500000000000001</v>
      </c>
    </row>
    <row r="105" spans="1:26">
      <c r="M105" s="18" t="s">
        <v>1175</v>
      </c>
      <c r="N105" s="33">
        <v>65600</v>
      </c>
      <c r="O105" s="67">
        <v>83200</v>
      </c>
      <c r="P105" s="33">
        <v>-17500</v>
      </c>
      <c r="Q105" s="69">
        <v>1.042</v>
      </c>
      <c r="R105" s="70">
        <v>0.81399999999999995</v>
      </c>
      <c r="S105" s="71">
        <v>0.70899999999999996</v>
      </c>
    </row>
    <row r="106" spans="1:26">
      <c r="M106" s="18" t="s">
        <v>359</v>
      </c>
      <c r="N106" s="33">
        <v>59100</v>
      </c>
      <c r="O106" s="67">
        <v>77900</v>
      </c>
      <c r="P106" s="33">
        <v>-18700</v>
      </c>
      <c r="Q106" s="69">
        <v>1.0429999999999999</v>
      </c>
      <c r="R106" s="70">
        <v>0.65800000000000003</v>
      </c>
      <c r="S106" s="71">
        <v>0.52400000000000002</v>
      </c>
    </row>
    <row r="107" spans="1:26">
      <c r="M107" s="18" t="s">
        <v>360</v>
      </c>
      <c r="N107" s="33">
        <v>109000</v>
      </c>
      <c r="O107" s="67">
        <v>79400</v>
      </c>
      <c r="P107" s="33">
        <v>29600</v>
      </c>
      <c r="Q107" s="69">
        <v>1.042</v>
      </c>
      <c r="R107" s="70">
        <v>0.76300000000000001</v>
      </c>
      <c r="S107" s="71">
        <v>0.61799999999999999</v>
      </c>
    </row>
    <row r="108" spans="1:26">
      <c r="N108" s="33"/>
      <c r="O108" s="67"/>
      <c r="P108" s="33"/>
      <c r="Q108" s="69"/>
      <c r="R108" s="70"/>
      <c r="S108" s="71"/>
    </row>
    <row r="109" spans="1:26">
      <c r="M109" s="910" t="s">
        <v>1485</v>
      </c>
      <c r="N109" s="977">
        <f>SUM(N96:N107)</f>
        <v>742200</v>
      </c>
      <c r="O109" s="977">
        <f t="shared" ref="O109:P109" si="5">SUM(O96:O107)</f>
        <v>993000</v>
      </c>
      <c r="P109" s="977">
        <f t="shared" si="5"/>
        <v>-250200</v>
      </c>
      <c r="Q109" s="977"/>
      <c r="R109" s="1082"/>
      <c r="S109" s="1083"/>
    </row>
    <row r="110" spans="1:26">
      <c r="M110" s="40" t="s">
        <v>1483</v>
      </c>
      <c r="N110" s="1087"/>
      <c r="O110" s="1088"/>
      <c r="P110" s="1087"/>
      <c r="Q110" s="1089">
        <f>AVERAGE(Q96:Q107)</f>
        <v>1.0549166666666665</v>
      </c>
      <c r="R110" s="1085">
        <f>AVERAGE(R96:R107)</f>
        <v>0.72341666666666671</v>
      </c>
      <c r="S110" s="69">
        <f t="shared" ref="S110" si="6">AVERAGE(S96:S107)</f>
        <v>0.63849999999999996</v>
      </c>
    </row>
    <row r="111" spans="1:26">
      <c r="M111" s="72"/>
      <c r="N111" s="35"/>
      <c r="O111" s="1042"/>
      <c r="P111" s="35"/>
      <c r="Q111" s="1085"/>
      <c r="R111" s="1086"/>
      <c r="S111" s="1084"/>
    </row>
    <row r="112" spans="1:26">
      <c r="M112" s="72"/>
      <c r="N112" s="35"/>
      <c r="O112" s="1042"/>
      <c r="P112" s="35"/>
      <c r="Q112" s="1085"/>
      <c r="R112" s="1086"/>
      <c r="S112" s="1084"/>
    </row>
    <row r="113" spans="13:19">
      <c r="M113" s="72"/>
      <c r="N113" s="35"/>
      <c r="O113" s="1042"/>
      <c r="P113" s="35"/>
      <c r="Q113" s="1085"/>
      <c r="R113" s="1086"/>
      <c r="S113" s="1084"/>
    </row>
    <row r="114" spans="13:19">
      <c r="M114" s="72"/>
      <c r="N114" s="35"/>
      <c r="O114" s="1042"/>
      <c r="P114" s="35"/>
      <c r="Q114" s="1085"/>
      <c r="R114" s="1086"/>
      <c r="S114" s="1084"/>
    </row>
    <row r="115" spans="13:19" ht="1" customHeight="1">
      <c r="M115" s="72"/>
      <c r="N115" s="35"/>
      <c r="O115" s="1042"/>
      <c r="P115" s="35"/>
      <c r="Q115" s="1085"/>
      <c r="R115" s="1086"/>
      <c r="S115" s="1084"/>
    </row>
    <row r="116" spans="13:19">
      <c r="M116" s="72"/>
      <c r="N116" s="35"/>
      <c r="O116" s="1042"/>
      <c r="P116" s="35"/>
      <c r="Q116" s="1085"/>
      <c r="R116" s="1086"/>
      <c r="S116" s="1084"/>
    </row>
    <row r="117" spans="13:19">
      <c r="M117" s="72"/>
      <c r="N117" s="35"/>
      <c r="O117" s="1042"/>
      <c r="P117" s="35"/>
      <c r="Q117" s="1085"/>
      <c r="R117" s="1086"/>
      <c r="S117" s="1084"/>
    </row>
    <row r="118" spans="13:19">
      <c r="M118" s="72"/>
      <c r="N118" s="35"/>
      <c r="O118" s="1042"/>
      <c r="P118" s="35"/>
      <c r="Q118" s="1085"/>
      <c r="R118" s="1086"/>
      <c r="S118" s="1084"/>
    </row>
    <row r="119" spans="13:19">
      <c r="N119" s="61"/>
      <c r="O119" s="61"/>
      <c r="P119" s="61"/>
    </row>
  </sheetData>
  <mergeCells count="23">
    <mergeCell ref="A1:J1"/>
    <mergeCell ref="A2:J2"/>
    <mergeCell ref="M2:M4"/>
    <mergeCell ref="N2:O3"/>
    <mergeCell ref="P2:P3"/>
    <mergeCell ref="R2:S3"/>
    <mergeCell ref="T2:V3"/>
    <mergeCell ref="F3:J3"/>
    <mergeCell ref="A4:A6"/>
    <mergeCell ref="B4:C5"/>
    <mergeCell ref="D4:E5"/>
    <mergeCell ref="F4:G5"/>
    <mergeCell ref="H4:J5"/>
    <mergeCell ref="M50:S50"/>
    <mergeCell ref="N52:P52"/>
    <mergeCell ref="Q52:S52"/>
    <mergeCell ref="N93:P93"/>
    <mergeCell ref="Q93:S93"/>
    <mergeCell ref="M18:M20"/>
    <mergeCell ref="N18:O19"/>
    <mergeCell ref="R18:S19"/>
    <mergeCell ref="T18:V19"/>
    <mergeCell ref="P18:Q19"/>
  </mergeCells>
  <phoneticPr fontId="3"/>
  <pageMargins left="1.0629921259842521" right="0.23622047244094491" top="0.43307086614173229" bottom="0.55118110236220474" header="0.31496062992125984" footer="0.51181102362204722"/>
  <pageSetup paperSize="9" scale="76" orientation="portrait" r:id="rId1"/>
  <headerFooter alignWithMargins="0"/>
  <rowBreaks count="1" manualBreakCount="1">
    <brk id="69" max="10" man="1"/>
  </rowBreaks>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E1F546-9A5E-4C31-B1CA-3E7A7A38C58D}">
  <sheetPr>
    <tabColor indexed="13"/>
  </sheetPr>
  <dimension ref="A1:L38"/>
  <sheetViews>
    <sheetView showGridLines="0" topLeftCell="A4" zoomScaleNormal="100" workbookViewId="0">
      <selection activeCell="J65" sqref="J65:J66"/>
    </sheetView>
  </sheetViews>
  <sheetFormatPr defaultColWidth="10.58203125" defaultRowHeight="14"/>
  <cols>
    <col min="1" max="16384" width="10.58203125" style="797"/>
  </cols>
  <sheetData>
    <row r="1" spans="1:11" ht="16.5" customHeight="1"/>
    <row r="2" spans="1:11" s="798" customFormat="1" ht="25.5" customHeight="1"/>
    <row r="3" spans="1:11" s="798" customFormat="1" ht="23.25" customHeight="1"/>
    <row r="4" spans="1:11" s="798" customFormat="1" ht="15.75" customHeight="1"/>
    <row r="5" spans="1:11" ht="16" customHeight="1"/>
    <row r="6" spans="1:11" ht="16" customHeight="1"/>
    <row r="7" spans="1:11" ht="16" customHeight="1"/>
    <row r="8" spans="1:11" ht="6" customHeight="1"/>
    <row r="9" spans="1:11" ht="14.25" customHeight="1"/>
    <row r="10" spans="1:11" ht="13" customHeight="1"/>
    <row r="11" spans="1:11" ht="14.25" customHeight="1">
      <c r="A11" s="799"/>
      <c r="B11" s="799"/>
      <c r="C11" s="799"/>
      <c r="D11" s="800" t="s">
        <v>1170</v>
      </c>
      <c r="E11" s="801"/>
      <c r="F11" s="801"/>
      <c r="G11" s="801"/>
      <c r="H11" s="801"/>
      <c r="I11" s="801"/>
      <c r="J11" s="801"/>
      <c r="K11" s="801"/>
    </row>
    <row r="12" spans="1:11" ht="14.25" customHeight="1">
      <c r="A12" s="801"/>
      <c r="B12" s="801"/>
      <c r="C12" s="802"/>
      <c r="D12" s="801"/>
      <c r="E12" s="802"/>
      <c r="F12" s="802"/>
      <c r="G12" s="802"/>
      <c r="H12" s="802"/>
      <c r="I12" s="802"/>
      <c r="J12" s="802"/>
      <c r="K12" s="802"/>
    </row>
    <row r="13" spans="1:11" ht="14.25" customHeight="1">
      <c r="A13" s="801"/>
      <c r="B13" s="802"/>
      <c r="C13" s="802"/>
      <c r="D13" s="802"/>
      <c r="E13" s="802"/>
      <c r="F13" s="802"/>
      <c r="G13" s="802"/>
      <c r="H13" s="802"/>
      <c r="I13" s="802"/>
      <c r="J13" s="802"/>
      <c r="K13" s="802"/>
    </row>
    <row r="14" spans="1:11" ht="14.25" customHeight="1">
      <c r="A14" s="801"/>
      <c r="B14" s="803"/>
      <c r="C14" s="1576"/>
      <c r="D14" s="1576"/>
      <c r="E14" s="1576"/>
      <c r="F14" s="1576"/>
      <c r="G14" s="1576"/>
      <c r="H14" s="1576"/>
      <c r="I14" s="1576"/>
      <c r="J14" s="1576"/>
      <c r="K14" s="1576"/>
    </row>
    <row r="15" spans="1:11" ht="14.25" customHeight="1">
      <c r="A15" s="801"/>
      <c r="B15" s="2200"/>
      <c r="C15" s="2402" t="s">
        <v>1894</v>
      </c>
      <c r="D15" s="2403"/>
      <c r="E15" s="2404"/>
      <c r="F15" s="2402" t="s">
        <v>1895</v>
      </c>
      <c r="G15" s="2403"/>
      <c r="H15" s="2404"/>
      <c r="I15" s="2402" t="s">
        <v>1896</v>
      </c>
      <c r="J15" s="2403"/>
      <c r="K15" s="2404"/>
    </row>
    <row r="16" spans="1:11" ht="14.25" customHeight="1" thickBot="1">
      <c r="A16" s="801"/>
      <c r="B16" s="2200"/>
      <c r="C16" s="804" t="s">
        <v>1171</v>
      </c>
      <c r="D16" s="804" t="s">
        <v>1172</v>
      </c>
      <c r="E16" s="2201" t="s">
        <v>1173</v>
      </c>
      <c r="F16" s="804" t="s">
        <v>1171</v>
      </c>
      <c r="G16" s="804" t="s">
        <v>1172</v>
      </c>
      <c r="H16" s="2201" t="s">
        <v>1173</v>
      </c>
      <c r="I16" s="804" t="s">
        <v>1171</v>
      </c>
      <c r="J16" s="804" t="s">
        <v>1172</v>
      </c>
      <c r="K16" s="2201" t="s">
        <v>1173</v>
      </c>
    </row>
    <row r="17" spans="1:11" ht="14.25" customHeight="1">
      <c r="A17" s="2405" t="s">
        <v>2112</v>
      </c>
      <c r="B17" s="2406"/>
      <c r="C17" s="805">
        <v>105.1</v>
      </c>
      <c r="D17" s="806" t="s">
        <v>2113</v>
      </c>
      <c r="E17" s="807">
        <v>-2</v>
      </c>
      <c r="F17" s="808">
        <v>107.8</v>
      </c>
      <c r="G17" s="806" t="s">
        <v>2113</v>
      </c>
      <c r="H17" s="809">
        <v>2.1</v>
      </c>
      <c r="I17" s="810">
        <v>105.3</v>
      </c>
      <c r="J17" s="806" t="s">
        <v>2113</v>
      </c>
      <c r="K17" s="811">
        <v>-0.1</v>
      </c>
    </row>
    <row r="18" spans="1:11" ht="24.75" customHeight="1" thickBot="1">
      <c r="A18" s="2407" t="s">
        <v>2114</v>
      </c>
      <c r="B18" s="2408"/>
      <c r="C18" s="812">
        <v>92.1</v>
      </c>
      <c r="D18" s="813" t="s">
        <v>2113</v>
      </c>
      <c r="E18" s="1806">
        <v>-12.4</v>
      </c>
      <c r="F18" s="814">
        <v>108.6</v>
      </c>
      <c r="G18" s="813" t="s">
        <v>2113</v>
      </c>
      <c r="H18" s="1807">
        <v>0.7</v>
      </c>
      <c r="I18" s="815">
        <v>103.9</v>
      </c>
      <c r="J18" s="813" t="s">
        <v>2113</v>
      </c>
      <c r="K18" s="1698">
        <v>-1.3</v>
      </c>
    </row>
    <row r="19" spans="1:11" ht="14.25" customHeight="1" thickBot="1">
      <c r="A19" s="816"/>
      <c r="B19" s="2202"/>
      <c r="C19" s="817"/>
      <c r="D19" s="818"/>
      <c r="E19" s="2200"/>
      <c r="F19" s="819"/>
      <c r="G19" s="818"/>
      <c r="H19" s="2203"/>
      <c r="I19" s="817"/>
      <c r="J19" s="818"/>
      <c r="K19" s="2203"/>
    </row>
    <row r="20" spans="1:11" ht="14.25" customHeight="1">
      <c r="A20" s="2405" t="s">
        <v>2115</v>
      </c>
      <c r="B20" s="2406"/>
      <c r="C20" s="820">
        <v>93.2</v>
      </c>
      <c r="D20" s="805">
        <v>1</v>
      </c>
      <c r="E20" s="807">
        <v>-11.9</v>
      </c>
      <c r="F20" s="808">
        <v>106.3</v>
      </c>
      <c r="G20" s="821">
        <v>-3.8</v>
      </c>
      <c r="H20" s="809">
        <v>-5.5</v>
      </c>
      <c r="I20" s="822">
        <v>103.3</v>
      </c>
      <c r="J20" s="821">
        <v>-1.4</v>
      </c>
      <c r="K20" s="823">
        <v>-3.9</v>
      </c>
    </row>
    <row r="21" spans="1:11" ht="14.25" customHeight="1">
      <c r="A21" s="2407" t="s">
        <v>2116</v>
      </c>
      <c r="B21" s="2408"/>
      <c r="C21" s="824">
        <v>89.4</v>
      </c>
      <c r="D21" s="825">
        <v>-4.0999999999999996</v>
      </c>
      <c r="E21" s="2204">
        <v>-5</v>
      </c>
      <c r="F21" s="819">
        <v>108.5</v>
      </c>
      <c r="G21" s="826">
        <v>2.1</v>
      </c>
      <c r="H21" s="2203">
        <v>-0.5</v>
      </c>
      <c r="I21" s="827">
        <v>104.4</v>
      </c>
      <c r="J21" s="828">
        <v>1.1000000000000001</v>
      </c>
      <c r="K21" s="829">
        <v>-0.7</v>
      </c>
    </row>
    <row r="22" spans="1:11" ht="14.25" customHeight="1">
      <c r="A22" s="2407" t="s">
        <v>2117</v>
      </c>
      <c r="B22" s="2408"/>
      <c r="C22" s="824">
        <v>94.4</v>
      </c>
      <c r="D22" s="825">
        <v>5.6</v>
      </c>
      <c r="E22" s="2204">
        <v>-0.1</v>
      </c>
      <c r="F22" s="819">
        <v>105.3</v>
      </c>
      <c r="G22" s="826">
        <v>-2.9</v>
      </c>
      <c r="H22" s="2203">
        <v>-3.5</v>
      </c>
      <c r="I22" s="827">
        <v>99</v>
      </c>
      <c r="J22" s="828">
        <v>-5.2</v>
      </c>
      <c r="K22" s="829">
        <v>-4</v>
      </c>
    </row>
    <row r="23" spans="1:11" ht="14.25" customHeight="1">
      <c r="A23" s="2407" t="s">
        <v>2118</v>
      </c>
      <c r="B23" s="2408"/>
      <c r="C23" s="824">
        <v>93.2</v>
      </c>
      <c r="D23" s="825">
        <v>-1.3</v>
      </c>
      <c r="E23" s="2204">
        <v>1</v>
      </c>
      <c r="F23" s="819">
        <v>106</v>
      </c>
      <c r="G23" s="826">
        <v>0.7</v>
      </c>
      <c r="H23" s="2203">
        <v>-4.3</v>
      </c>
      <c r="I23" s="827">
        <v>101.7</v>
      </c>
      <c r="J23" s="828">
        <v>2.7</v>
      </c>
      <c r="K23" s="829">
        <v>-2.9</v>
      </c>
    </row>
    <row r="24" spans="1:11" ht="14.25" customHeight="1" thickBot="1">
      <c r="A24" s="2407" t="s">
        <v>2119</v>
      </c>
      <c r="B24" s="2408"/>
      <c r="C24" s="830">
        <v>89.2</v>
      </c>
      <c r="D24" s="812">
        <v>-4.3</v>
      </c>
      <c r="E24" s="1806">
        <v>-4.0999999999999996</v>
      </c>
      <c r="F24" s="814">
        <v>105.2</v>
      </c>
      <c r="G24" s="831">
        <v>-0.8</v>
      </c>
      <c r="H24" s="1807">
        <v>-0.7</v>
      </c>
      <c r="I24" s="815">
        <v>101.4</v>
      </c>
      <c r="J24" s="832">
        <v>-0.3</v>
      </c>
      <c r="K24" s="833">
        <v>-1.4</v>
      </c>
    </row>
    <row r="25" spans="1:11" ht="14.25" customHeight="1" thickBot="1">
      <c r="A25" s="801"/>
      <c r="B25" s="2202"/>
      <c r="C25" s="825"/>
      <c r="D25" s="818"/>
      <c r="E25" s="2200"/>
      <c r="F25" s="819"/>
      <c r="G25" s="828"/>
      <c r="H25" s="2203"/>
      <c r="I25" s="817"/>
      <c r="J25" s="828"/>
      <c r="K25" s="2203"/>
    </row>
    <row r="26" spans="1:11" ht="14.25" customHeight="1">
      <c r="A26" s="1380">
        <v>2023</v>
      </c>
      <c r="B26" s="1381">
        <v>11</v>
      </c>
      <c r="C26" s="805">
        <v>89.2</v>
      </c>
      <c r="D26" s="805">
        <v>-3</v>
      </c>
      <c r="E26" s="807">
        <v>-1.7</v>
      </c>
      <c r="F26" s="808">
        <v>108.1</v>
      </c>
      <c r="G26" s="1382">
        <v>-0.8</v>
      </c>
      <c r="H26" s="1383">
        <v>0.2</v>
      </c>
      <c r="I26" s="822">
        <v>103.8</v>
      </c>
      <c r="J26" s="1382">
        <v>-0.6</v>
      </c>
      <c r="K26" s="811">
        <v>-1.6</v>
      </c>
    </row>
    <row r="27" spans="1:11" ht="14.25" customHeight="1">
      <c r="A27" s="834" t="s">
        <v>83</v>
      </c>
      <c r="B27" s="2205">
        <v>12</v>
      </c>
      <c r="C27" s="825">
        <v>86.9</v>
      </c>
      <c r="D27" s="825">
        <v>-2.6</v>
      </c>
      <c r="E27" s="2204">
        <v>-5.9</v>
      </c>
      <c r="F27" s="819">
        <v>108.4</v>
      </c>
      <c r="G27" s="828">
        <v>0.3</v>
      </c>
      <c r="H27" s="835">
        <v>-1.9</v>
      </c>
      <c r="I27" s="827">
        <v>105</v>
      </c>
      <c r="J27" s="828">
        <v>1.2</v>
      </c>
      <c r="K27" s="836">
        <v>-1.1000000000000001</v>
      </c>
    </row>
    <row r="28" spans="1:11" ht="14.25" customHeight="1">
      <c r="A28" s="834">
        <v>2024</v>
      </c>
      <c r="B28" s="2205">
        <v>1</v>
      </c>
      <c r="C28" s="825">
        <v>93.9</v>
      </c>
      <c r="D28" s="825">
        <v>8.1</v>
      </c>
      <c r="E28" s="2204">
        <v>-1.7</v>
      </c>
      <c r="F28" s="819">
        <v>104.3</v>
      </c>
      <c r="G28" s="828">
        <v>-3.8</v>
      </c>
      <c r="H28" s="835">
        <v>0.3</v>
      </c>
      <c r="I28" s="827">
        <v>98</v>
      </c>
      <c r="J28" s="828">
        <v>-6.7</v>
      </c>
      <c r="K28" s="836">
        <v>-1.5</v>
      </c>
    </row>
    <row r="29" spans="1:11" ht="14.25" customHeight="1">
      <c r="A29" s="834" t="s">
        <v>83</v>
      </c>
      <c r="B29" s="2205">
        <v>2</v>
      </c>
      <c r="C29" s="825">
        <v>96.1</v>
      </c>
      <c r="D29" s="825">
        <v>2.2999999999999998</v>
      </c>
      <c r="E29" s="2204">
        <v>-0.2</v>
      </c>
      <c r="F29" s="819">
        <v>104.4</v>
      </c>
      <c r="G29" s="828">
        <v>0.1</v>
      </c>
      <c r="H29" s="835">
        <v>-4.4000000000000004</v>
      </c>
      <c r="I29" s="827">
        <v>97.4</v>
      </c>
      <c r="J29" s="828">
        <v>-0.6</v>
      </c>
      <c r="K29" s="836">
        <v>-3.9</v>
      </c>
    </row>
    <row r="30" spans="1:11" ht="14.25" customHeight="1">
      <c r="A30" s="834" t="s">
        <v>83</v>
      </c>
      <c r="B30" s="2205">
        <v>3</v>
      </c>
      <c r="C30" s="825">
        <v>93.3</v>
      </c>
      <c r="D30" s="825">
        <v>-2.9</v>
      </c>
      <c r="E30" s="2204">
        <v>1.4</v>
      </c>
      <c r="F30" s="819">
        <v>107.1</v>
      </c>
      <c r="G30" s="828">
        <v>2.6</v>
      </c>
      <c r="H30" s="835">
        <v>-5.9</v>
      </c>
      <c r="I30" s="827">
        <v>101.7</v>
      </c>
      <c r="J30" s="828">
        <v>4.4000000000000004</v>
      </c>
      <c r="K30" s="836">
        <v>-6.2</v>
      </c>
    </row>
    <row r="31" spans="1:11" ht="14.25" customHeight="1">
      <c r="A31" s="834" t="s">
        <v>83</v>
      </c>
      <c r="B31" s="2205">
        <v>4</v>
      </c>
      <c r="C31" s="825">
        <v>93</v>
      </c>
      <c r="D31" s="825">
        <v>-0.3</v>
      </c>
      <c r="E31" s="2204">
        <v>7.1</v>
      </c>
      <c r="F31" s="819">
        <v>105.9</v>
      </c>
      <c r="G31" s="828">
        <v>-1.1000000000000001</v>
      </c>
      <c r="H31" s="835">
        <v>-0.9</v>
      </c>
      <c r="I31" s="827">
        <v>100.8</v>
      </c>
      <c r="J31" s="828">
        <v>-0.9</v>
      </c>
      <c r="K31" s="836">
        <v>-1.8</v>
      </c>
    </row>
    <row r="32" spans="1:11" ht="14.25" customHeight="1">
      <c r="A32" s="834" t="s">
        <v>83</v>
      </c>
      <c r="B32" s="2205">
        <v>5</v>
      </c>
      <c r="C32" s="825">
        <v>97.4</v>
      </c>
      <c r="D32" s="825">
        <v>4.7</v>
      </c>
      <c r="E32" s="2204">
        <v>4</v>
      </c>
      <c r="F32" s="819">
        <v>108.3</v>
      </c>
      <c r="G32" s="828">
        <v>2.2999999999999998</v>
      </c>
      <c r="H32" s="835">
        <v>-1.6</v>
      </c>
      <c r="I32" s="827">
        <v>104.4</v>
      </c>
      <c r="J32" s="828">
        <v>3.6</v>
      </c>
      <c r="K32" s="836">
        <v>1.1000000000000001</v>
      </c>
    </row>
    <row r="33" spans="1:12" ht="14.25" customHeight="1">
      <c r="A33" s="834" t="s">
        <v>83</v>
      </c>
      <c r="B33" s="2205">
        <v>6</v>
      </c>
      <c r="C33" s="825">
        <v>89.3</v>
      </c>
      <c r="D33" s="825">
        <v>-8.3000000000000007</v>
      </c>
      <c r="E33" s="2204">
        <v>-7.4</v>
      </c>
      <c r="F33" s="819">
        <v>103.7</v>
      </c>
      <c r="G33" s="828">
        <v>-4.2</v>
      </c>
      <c r="H33" s="835">
        <v>-9.8000000000000007</v>
      </c>
      <c r="I33" s="827">
        <v>100</v>
      </c>
      <c r="J33" s="828">
        <v>-4.2</v>
      </c>
      <c r="K33" s="836">
        <v>-7.9</v>
      </c>
    </row>
    <row r="34" spans="1:12" ht="14.25" customHeight="1">
      <c r="A34" s="834" t="s">
        <v>83</v>
      </c>
      <c r="B34" s="2205">
        <v>7</v>
      </c>
      <c r="C34" s="825">
        <v>91.1</v>
      </c>
      <c r="D34" s="825">
        <v>2</v>
      </c>
      <c r="E34" s="2204">
        <v>1.5</v>
      </c>
      <c r="F34" s="817">
        <v>103.2</v>
      </c>
      <c r="G34" s="828">
        <v>-0.5</v>
      </c>
      <c r="H34" s="835">
        <v>1.5</v>
      </c>
      <c r="I34" s="827">
        <v>103.1</v>
      </c>
      <c r="J34" s="828">
        <v>3.1</v>
      </c>
      <c r="K34" s="836">
        <v>2.9</v>
      </c>
    </row>
    <row r="35" spans="1:12" ht="14.25" customHeight="1">
      <c r="A35" s="834" t="s">
        <v>83</v>
      </c>
      <c r="B35" s="2205">
        <v>8</v>
      </c>
      <c r="C35" s="825">
        <v>88.7</v>
      </c>
      <c r="D35" s="825">
        <v>-2.6</v>
      </c>
      <c r="E35" s="2204">
        <v>-9</v>
      </c>
      <c r="F35" s="817">
        <v>103.7</v>
      </c>
      <c r="G35" s="828">
        <v>0.5</v>
      </c>
      <c r="H35" s="2203">
        <v>-4.4000000000000004</v>
      </c>
      <c r="I35" s="817">
        <v>99.7</v>
      </c>
      <c r="J35" s="828">
        <v>-3.3</v>
      </c>
      <c r="K35" s="836">
        <v>-4.9000000000000004</v>
      </c>
      <c r="L35" s="1330"/>
    </row>
    <row r="36" spans="1:12" ht="14.25" customHeight="1">
      <c r="A36" s="834" t="s">
        <v>83</v>
      </c>
      <c r="B36" s="2205">
        <v>9</v>
      </c>
      <c r="C36" s="825">
        <v>87.7</v>
      </c>
      <c r="D36" s="825">
        <v>-1.1000000000000001</v>
      </c>
      <c r="E36" s="2204">
        <v>-4.9000000000000004</v>
      </c>
      <c r="F36" s="817">
        <v>108.6</v>
      </c>
      <c r="G36" s="828">
        <v>4.7</v>
      </c>
      <c r="H36" s="2203">
        <v>0.4</v>
      </c>
      <c r="I36" s="817">
        <v>101.3</v>
      </c>
      <c r="J36" s="828">
        <v>1.6</v>
      </c>
      <c r="K36" s="836">
        <v>-2.6</v>
      </c>
      <c r="L36" s="1330"/>
    </row>
    <row r="37" spans="1:12" ht="14.25" customHeight="1">
      <c r="A37" s="834" t="s">
        <v>83</v>
      </c>
      <c r="B37" s="2205">
        <v>10</v>
      </c>
      <c r="C37" s="825">
        <v>93.1</v>
      </c>
      <c r="D37" s="825">
        <v>6.2</v>
      </c>
      <c r="E37" s="2204">
        <v>1.2</v>
      </c>
      <c r="F37" s="817">
        <v>108</v>
      </c>
      <c r="G37" s="828">
        <v>-0.6</v>
      </c>
      <c r="H37" s="2203">
        <v>1</v>
      </c>
      <c r="I37" s="817">
        <v>104.1</v>
      </c>
      <c r="J37" s="828">
        <v>2.8</v>
      </c>
      <c r="K37" s="836">
        <v>1.4</v>
      </c>
      <c r="L37" s="1330"/>
    </row>
    <row r="38" spans="1:12" ht="13" customHeight="1" thickBot="1">
      <c r="A38" s="1384" t="s">
        <v>83</v>
      </c>
      <c r="B38" s="1808">
        <v>11</v>
      </c>
      <c r="C38" s="812">
        <v>89.5</v>
      </c>
      <c r="D38" s="812">
        <v>-3.9</v>
      </c>
      <c r="E38" s="1806">
        <v>0.3</v>
      </c>
      <c r="F38" s="815">
        <v>103.6</v>
      </c>
      <c r="G38" s="832">
        <v>-4.0999999999999996</v>
      </c>
      <c r="H38" s="1807">
        <v>-4.7</v>
      </c>
      <c r="I38" s="815">
        <v>101.8</v>
      </c>
      <c r="J38" s="832">
        <v>-2.2000000000000002</v>
      </c>
      <c r="K38" s="1698">
        <v>-2.7</v>
      </c>
    </row>
  </sheetData>
  <mergeCells count="10">
    <mergeCell ref="A21:B21"/>
    <mergeCell ref="A22:B22"/>
    <mergeCell ref="A23:B23"/>
    <mergeCell ref="A24:B24"/>
    <mergeCell ref="C15:E15"/>
    <mergeCell ref="F15:H15"/>
    <mergeCell ref="I15:K15"/>
    <mergeCell ref="A17:B17"/>
    <mergeCell ref="A18:B18"/>
    <mergeCell ref="A20:B20"/>
  </mergeCells>
  <phoneticPr fontId="3"/>
  <conditionalFormatting sqref="C70:I74 K70:S74 C40:S44">
    <cfRule type="cellIs" dxfId="10" priority="1" stopIfTrue="1" operator="equal">
      <formula>0</formula>
    </cfRule>
  </conditionalFormatting>
  <conditionalFormatting sqref="R77:R84 C77:I93 K77:Q93 S77:S93">
    <cfRule type="expression" dxfId="9" priority="2" stopIfTrue="1">
      <formula>C77="r"</formula>
    </cfRule>
    <cfRule type="cellIs" dxfId="8" priority="3" stopIfTrue="1" operator="equal">
      <formula>0</formula>
    </cfRule>
  </conditionalFormatting>
  <pageMargins left="0.6" right="0.25" top="0.375" bottom="0.53" header="0.28999999999999998" footer="0.3"/>
  <pageSetup paperSize="9" scale="56"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1709CC-D8A7-4A68-850A-E99B92FA7F82}">
  <sheetPr>
    <tabColor indexed="13"/>
  </sheetPr>
  <dimension ref="A1:AE117"/>
  <sheetViews>
    <sheetView showGridLines="0" view="pageBreakPreview" topLeftCell="A73" zoomScale="90" zoomScaleNormal="100" zoomScaleSheetLayoutView="90" workbookViewId="0"/>
  </sheetViews>
  <sheetFormatPr defaultColWidth="10.58203125" defaultRowHeight="14"/>
  <cols>
    <col min="1" max="1" width="4.58203125" style="40" customWidth="1"/>
    <col min="2" max="2" width="9.58203125" style="40" customWidth="1"/>
    <col min="3" max="3" width="8.58203125" style="40" customWidth="1"/>
    <col min="4" max="4" width="8.5" style="40" customWidth="1"/>
    <col min="5" max="5" width="7.58203125" style="40" hidden="1" customWidth="1"/>
    <col min="6" max="6" width="8.5" style="40" bestFit="1" customWidth="1"/>
    <col min="7" max="7" width="8.25" style="40" customWidth="1"/>
    <col min="8" max="8" width="7.58203125" style="40" customWidth="1"/>
    <col min="9" max="9" width="7.83203125" style="40" customWidth="1"/>
    <col min="10" max="16" width="7.58203125" style="40" customWidth="1"/>
    <col min="17" max="17" width="9.5" style="40" customWidth="1"/>
    <col min="18" max="18" width="7.83203125" style="40" customWidth="1"/>
    <col min="19" max="19" width="7.58203125" style="40" customWidth="1"/>
    <col min="20" max="16384" width="10.58203125" style="40"/>
  </cols>
  <sheetData>
    <row r="1" spans="1:31" ht="16.5" customHeight="1"/>
    <row r="2" spans="1:31" s="1" customFormat="1" ht="25.5" customHeight="1">
      <c r="A2" s="3"/>
      <c r="B2" s="3"/>
      <c r="C2" s="3"/>
      <c r="D2" s="77" t="s">
        <v>108</v>
      </c>
      <c r="E2" s="3"/>
      <c r="F2" s="3"/>
      <c r="G2" s="3"/>
      <c r="H2" s="3"/>
      <c r="I2" s="3"/>
      <c r="J2" s="3"/>
      <c r="K2" s="3"/>
      <c r="L2" s="3"/>
      <c r="M2" s="3"/>
      <c r="N2" s="3"/>
      <c r="O2" s="3"/>
      <c r="P2" s="3"/>
      <c r="Q2" s="3"/>
      <c r="R2" s="3"/>
      <c r="S2" s="3"/>
    </row>
    <row r="3" spans="1:31" s="1" customFormat="1" ht="23.25" customHeight="1">
      <c r="A3" s="3"/>
      <c r="B3" s="3"/>
      <c r="C3" s="3"/>
      <c r="D3" s="6" t="s">
        <v>109</v>
      </c>
      <c r="E3" s="3"/>
      <c r="F3" s="3"/>
      <c r="G3" s="3"/>
      <c r="H3" s="3"/>
      <c r="I3" s="3"/>
      <c r="J3" s="3"/>
      <c r="K3" s="3"/>
      <c r="L3" s="3"/>
      <c r="M3" s="3"/>
      <c r="N3" s="3"/>
      <c r="O3" s="3"/>
      <c r="P3" s="3"/>
      <c r="Q3" s="3"/>
      <c r="R3" s="3"/>
      <c r="S3" s="3"/>
    </row>
    <row r="4" spans="1:31" s="1" customFormat="1" ht="15.75" customHeight="1">
      <c r="A4" s="3"/>
      <c r="B4" s="3"/>
      <c r="C4" s="3"/>
      <c r="D4" s="6"/>
      <c r="E4" s="3"/>
      <c r="F4" s="3"/>
      <c r="G4" s="3"/>
      <c r="H4" s="3"/>
      <c r="I4" s="3"/>
      <c r="J4" s="3"/>
      <c r="K4" s="3"/>
      <c r="L4" s="3"/>
      <c r="M4" s="3"/>
      <c r="N4" s="3"/>
      <c r="O4" s="3"/>
      <c r="P4" s="3"/>
      <c r="Q4" s="3"/>
      <c r="R4" s="3"/>
      <c r="S4" s="3"/>
    </row>
    <row r="5" spans="1:31" s="1" customFormat="1" ht="16" customHeight="1" thickBot="1">
      <c r="A5" s="1670"/>
      <c r="B5" s="79"/>
      <c r="C5" s="79"/>
      <c r="D5" s="1671"/>
      <c r="E5" s="1671"/>
      <c r="F5" s="1671"/>
      <c r="G5" s="1671"/>
      <c r="H5" s="1671"/>
      <c r="I5" s="1671"/>
      <c r="J5" s="1671"/>
      <c r="K5" s="1671"/>
      <c r="L5" s="1671"/>
      <c r="M5" s="1671"/>
      <c r="N5" s="1670"/>
      <c r="O5" s="1670"/>
      <c r="P5" s="1670"/>
      <c r="Q5" s="2409" t="s">
        <v>110</v>
      </c>
      <c r="R5" s="2409"/>
      <c r="S5" s="2409"/>
    </row>
    <row r="6" spans="1:31" ht="16" customHeight="1">
      <c r="A6" s="3"/>
      <c r="B6" s="26"/>
      <c r="C6" s="26"/>
      <c r="D6" s="1699"/>
      <c r="E6" s="7"/>
      <c r="F6" s="7"/>
      <c r="G6" s="7"/>
      <c r="H6" s="7"/>
      <c r="I6" s="7"/>
      <c r="J6" s="7"/>
      <c r="K6" s="7"/>
      <c r="L6" s="7"/>
      <c r="M6" s="7"/>
      <c r="N6" s="7"/>
      <c r="O6" s="7"/>
      <c r="P6" s="7"/>
      <c r="Q6" s="80"/>
      <c r="R6" s="42"/>
      <c r="S6" s="81"/>
    </row>
    <row r="7" spans="1:31" ht="18" customHeight="1">
      <c r="A7" s="3"/>
      <c r="B7" s="1700" t="s">
        <v>111</v>
      </c>
      <c r="C7" s="1700" t="s">
        <v>112</v>
      </c>
      <c r="D7" s="1700" t="s">
        <v>113</v>
      </c>
      <c r="E7" s="1700" t="s">
        <v>114</v>
      </c>
      <c r="F7" s="1701" t="s">
        <v>115</v>
      </c>
      <c r="G7" s="1702" t="s">
        <v>116</v>
      </c>
      <c r="H7" s="1701" t="s">
        <v>117</v>
      </c>
      <c r="I7" s="1701" t="s">
        <v>118</v>
      </c>
      <c r="J7" s="1700" t="s">
        <v>119</v>
      </c>
      <c r="K7" s="1701" t="s">
        <v>120</v>
      </c>
      <c r="L7" s="2410" t="s">
        <v>121</v>
      </c>
      <c r="M7" s="1701" t="s">
        <v>122</v>
      </c>
      <c r="N7" s="1702" t="s">
        <v>123</v>
      </c>
      <c r="O7" s="2410" t="s">
        <v>124</v>
      </c>
      <c r="P7" s="1700" t="s">
        <v>125</v>
      </c>
      <c r="Q7" s="2410" t="s">
        <v>126</v>
      </c>
      <c r="R7" s="2410" t="s">
        <v>127</v>
      </c>
      <c r="S7" s="1700" t="s">
        <v>128</v>
      </c>
    </row>
    <row r="8" spans="1:31" ht="14.25" customHeight="1">
      <c r="A8" s="7"/>
      <c r="B8" s="31"/>
      <c r="C8" s="31"/>
      <c r="D8" s="31"/>
      <c r="E8" s="83" t="s">
        <v>129</v>
      </c>
      <c r="F8" s="84" t="s">
        <v>130</v>
      </c>
      <c r="G8" s="85" t="s">
        <v>131</v>
      </c>
      <c r="H8" s="84" t="s">
        <v>132</v>
      </c>
      <c r="I8" s="84" t="s">
        <v>133</v>
      </c>
      <c r="J8" s="2197" t="s">
        <v>134</v>
      </c>
      <c r="K8" s="84" t="s">
        <v>135</v>
      </c>
      <c r="L8" s="2411"/>
      <c r="M8" s="84" t="s">
        <v>136</v>
      </c>
      <c r="N8" s="85" t="s">
        <v>137</v>
      </c>
      <c r="O8" s="2411"/>
      <c r="P8" s="2197" t="s">
        <v>138</v>
      </c>
      <c r="Q8" s="2411"/>
      <c r="R8" s="2411"/>
      <c r="S8" s="31"/>
    </row>
    <row r="9" spans="1:31" ht="14.25" customHeight="1">
      <c r="A9" s="1508"/>
      <c r="B9" s="1699"/>
      <c r="C9" s="1699"/>
      <c r="D9" s="1699"/>
      <c r="E9" s="1699"/>
      <c r="F9" s="1699"/>
      <c r="G9" s="1699"/>
      <c r="H9" s="1699"/>
      <c r="I9" s="1699"/>
      <c r="J9" s="1699"/>
      <c r="K9" s="1699"/>
      <c r="L9" s="1699"/>
      <c r="M9" s="1699"/>
      <c r="N9" s="1699"/>
      <c r="O9" s="1699"/>
      <c r="P9" s="1699"/>
      <c r="Q9" s="1699"/>
      <c r="R9" s="1699"/>
      <c r="S9" s="1699"/>
    </row>
    <row r="10" spans="1:31" ht="14.25" customHeight="1">
      <c r="A10" s="86"/>
      <c r="B10" s="1700" t="s">
        <v>139</v>
      </c>
      <c r="C10" s="1703" t="s">
        <v>140</v>
      </c>
      <c r="D10" s="1703">
        <v>9960</v>
      </c>
      <c r="E10" s="1703">
        <v>0</v>
      </c>
      <c r="F10" s="1703">
        <v>404.4</v>
      </c>
      <c r="G10" s="1703">
        <v>554.79999999999995</v>
      </c>
      <c r="H10" s="1703">
        <v>807.2</v>
      </c>
      <c r="I10" s="1703">
        <v>1278.5</v>
      </c>
      <c r="J10" s="1703">
        <v>658.5</v>
      </c>
      <c r="K10" s="1703">
        <v>1309.5</v>
      </c>
      <c r="L10" s="1703">
        <v>150.5</v>
      </c>
      <c r="M10" s="1703">
        <v>117.9</v>
      </c>
      <c r="N10" s="1703">
        <v>150.69999999999999</v>
      </c>
      <c r="O10" s="1703">
        <v>125.2</v>
      </c>
      <c r="P10" s="1703">
        <v>141.1</v>
      </c>
      <c r="Q10" s="1703">
        <v>3921.1</v>
      </c>
      <c r="R10" s="1703">
        <v>340.6</v>
      </c>
      <c r="S10" s="1703">
        <v>40</v>
      </c>
    </row>
    <row r="11" spans="1:31" ht="14.25" customHeight="1">
      <c r="A11" s="86"/>
      <c r="B11" s="1699"/>
      <c r="C11" s="1704"/>
      <c r="D11" s="1704"/>
      <c r="E11" s="1704"/>
      <c r="F11" s="1704"/>
      <c r="G11" s="1704"/>
      <c r="H11" s="1704"/>
      <c r="I11" s="1703"/>
      <c r="J11" s="1703"/>
      <c r="K11" s="1704"/>
      <c r="L11" s="1704"/>
      <c r="M11" s="1704"/>
      <c r="N11" s="1704"/>
      <c r="O11" s="1704"/>
      <c r="P11" s="1704"/>
      <c r="Q11" s="1704"/>
      <c r="R11" s="1704"/>
      <c r="S11" s="1704"/>
    </row>
    <row r="12" spans="1:31" ht="14.25" customHeight="1">
      <c r="A12" s="86"/>
      <c r="B12" s="1705">
        <v>2019</v>
      </c>
      <c r="C12" s="1706">
        <v>105.7</v>
      </c>
      <c r="D12" s="1707">
        <v>105.8</v>
      </c>
      <c r="E12" s="1707">
        <v>0</v>
      </c>
      <c r="F12" s="1707">
        <v>96.4</v>
      </c>
      <c r="G12" s="1707">
        <v>122.3</v>
      </c>
      <c r="H12" s="1707">
        <v>85.7</v>
      </c>
      <c r="I12" s="1707">
        <v>115.2</v>
      </c>
      <c r="J12" s="1707">
        <v>128.1</v>
      </c>
      <c r="K12" s="1707">
        <v>136.1</v>
      </c>
      <c r="L12" s="1707">
        <v>110</v>
      </c>
      <c r="M12" s="1707">
        <v>119</v>
      </c>
      <c r="N12" s="1707">
        <v>99.9</v>
      </c>
      <c r="O12" s="1707">
        <v>79.599999999999994</v>
      </c>
      <c r="P12" s="1707">
        <v>84.1</v>
      </c>
      <c r="Q12" s="1707">
        <v>94.9</v>
      </c>
      <c r="R12" s="1707">
        <v>84</v>
      </c>
      <c r="S12" s="1707">
        <v>81.8</v>
      </c>
      <c r="U12" s="1"/>
      <c r="V12" s="1"/>
      <c r="W12" s="1"/>
      <c r="X12" s="1"/>
      <c r="Y12" s="1"/>
      <c r="Z12" s="1"/>
      <c r="AA12" s="1"/>
      <c r="AB12" s="1"/>
      <c r="AC12" s="1"/>
      <c r="AD12" s="1"/>
      <c r="AE12" s="1"/>
    </row>
    <row r="13" spans="1:31" ht="14.25" customHeight="1">
      <c r="A13" s="86"/>
      <c r="B13" s="1705" t="s">
        <v>141</v>
      </c>
      <c r="C13" s="1708">
        <v>103.9</v>
      </c>
      <c r="D13" s="1707">
        <v>103.9</v>
      </c>
      <c r="E13" s="1707">
        <v>0</v>
      </c>
      <c r="F13" s="1707">
        <v>100.1</v>
      </c>
      <c r="G13" s="1707">
        <v>105.5</v>
      </c>
      <c r="H13" s="1707">
        <v>68.900000000000006</v>
      </c>
      <c r="I13" s="1707">
        <v>132.19999999999999</v>
      </c>
      <c r="J13" s="1707">
        <v>101.6</v>
      </c>
      <c r="K13" s="1707">
        <v>147.19999999999999</v>
      </c>
      <c r="L13" s="1707">
        <v>117</v>
      </c>
      <c r="M13" s="1707">
        <v>127.6</v>
      </c>
      <c r="N13" s="1707">
        <v>86.9</v>
      </c>
      <c r="O13" s="1707">
        <v>66.2</v>
      </c>
      <c r="P13" s="1707">
        <v>77.900000000000006</v>
      </c>
      <c r="Q13" s="1707">
        <v>91.8</v>
      </c>
      <c r="R13" s="1707">
        <v>77.400000000000006</v>
      </c>
      <c r="S13" s="1707">
        <v>98.3</v>
      </c>
      <c r="U13" s="1"/>
      <c r="V13" s="1"/>
      <c r="W13" s="1"/>
      <c r="X13" s="1"/>
      <c r="Y13" s="1"/>
      <c r="Z13" s="1"/>
      <c r="AA13" s="1"/>
      <c r="AB13" s="1"/>
      <c r="AC13" s="1"/>
      <c r="AD13" s="1"/>
      <c r="AE13" s="1"/>
    </row>
    <row r="14" spans="1:31" ht="14.25" customHeight="1">
      <c r="A14" s="86"/>
      <c r="B14" s="1705" t="s">
        <v>142</v>
      </c>
      <c r="C14" s="1708">
        <v>107.2</v>
      </c>
      <c r="D14" s="1707">
        <v>107.4</v>
      </c>
      <c r="E14" s="1707">
        <v>0</v>
      </c>
      <c r="F14" s="1707">
        <v>120.2</v>
      </c>
      <c r="G14" s="1707">
        <v>73.8</v>
      </c>
      <c r="H14" s="1707">
        <v>69.099999999999994</v>
      </c>
      <c r="I14" s="1707">
        <v>155.69999999999999</v>
      </c>
      <c r="J14" s="1707">
        <v>92.7</v>
      </c>
      <c r="K14" s="1707">
        <v>157.69999999999999</v>
      </c>
      <c r="L14" s="1707">
        <v>122.6</v>
      </c>
      <c r="M14" s="1707">
        <v>147</v>
      </c>
      <c r="N14" s="1707">
        <v>98.7</v>
      </c>
      <c r="O14" s="1707">
        <v>61.8</v>
      </c>
      <c r="P14" s="1707">
        <v>81.400000000000006</v>
      </c>
      <c r="Q14" s="1707">
        <v>91.9</v>
      </c>
      <c r="R14" s="1707">
        <v>79.5</v>
      </c>
      <c r="S14" s="1707">
        <v>80.599999999999994</v>
      </c>
      <c r="U14" s="1"/>
      <c r="V14" s="1"/>
      <c r="W14" s="1"/>
      <c r="X14" s="1"/>
      <c r="Y14" s="1"/>
      <c r="Z14" s="1"/>
      <c r="AA14" s="1"/>
      <c r="AB14" s="1"/>
      <c r="AC14" s="1"/>
      <c r="AD14" s="1"/>
      <c r="AE14" s="1"/>
    </row>
    <row r="15" spans="1:31" ht="14.25" customHeight="1">
      <c r="A15" s="86"/>
      <c r="B15" s="1705" t="s">
        <v>1708</v>
      </c>
      <c r="C15" s="1708">
        <v>105.1</v>
      </c>
      <c r="D15" s="1707">
        <v>105.2</v>
      </c>
      <c r="E15" s="1707">
        <v>112.9</v>
      </c>
      <c r="F15" s="1707">
        <v>112.9</v>
      </c>
      <c r="G15" s="1707">
        <v>73.5</v>
      </c>
      <c r="H15" s="1707">
        <v>59.7</v>
      </c>
      <c r="I15" s="1707">
        <v>155</v>
      </c>
      <c r="J15" s="1707">
        <v>75.400000000000006</v>
      </c>
      <c r="K15" s="1707">
        <v>157.1</v>
      </c>
      <c r="L15" s="1707">
        <v>127.3</v>
      </c>
      <c r="M15" s="1707">
        <v>162</v>
      </c>
      <c r="N15" s="1707">
        <v>101.6</v>
      </c>
      <c r="O15" s="1707">
        <v>63.4</v>
      </c>
      <c r="P15" s="1707">
        <v>96.3</v>
      </c>
      <c r="Q15" s="1707">
        <v>91.1</v>
      </c>
      <c r="R15" s="1707">
        <v>81.8</v>
      </c>
      <c r="S15" s="1707">
        <v>63.4</v>
      </c>
      <c r="U15" s="1"/>
      <c r="V15" s="1"/>
      <c r="W15" s="1"/>
      <c r="X15" s="1"/>
      <c r="Y15" s="1"/>
      <c r="Z15" s="1"/>
      <c r="AA15" s="1"/>
      <c r="AB15" s="1"/>
      <c r="AC15" s="1"/>
      <c r="AD15" s="1"/>
      <c r="AE15" s="1"/>
    </row>
    <row r="16" spans="1:31" ht="14.25" customHeight="1">
      <c r="A16" s="86"/>
      <c r="B16" s="1705" t="s">
        <v>1897</v>
      </c>
      <c r="C16" s="1708">
        <v>92.1</v>
      </c>
      <c r="D16" s="1707">
        <v>92.3</v>
      </c>
      <c r="E16" s="1707">
        <v>0</v>
      </c>
      <c r="F16" s="1707">
        <v>115.4</v>
      </c>
      <c r="G16" s="1707">
        <v>61.4</v>
      </c>
      <c r="H16" s="1707">
        <v>38.6</v>
      </c>
      <c r="I16" s="1707">
        <v>120.4</v>
      </c>
      <c r="J16" s="1707">
        <v>72.099999999999994</v>
      </c>
      <c r="K16" s="1707">
        <v>109.8</v>
      </c>
      <c r="L16" s="1707">
        <v>116.3</v>
      </c>
      <c r="M16" s="1707">
        <v>166</v>
      </c>
      <c r="N16" s="1707">
        <v>92.7</v>
      </c>
      <c r="O16" s="1707">
        <v>57</v>
      </c>
      <c r="P16" s="1707">
        <v>99.4</v>
      </c>
      <c r="Q16" s="1707">
        <v>93</v>
      </c>
      <c r="R16" s="1707">
        <v>74.7</v>
      </c>
      <c r="S16" s="1707">
        <v>53.8</v>
      </c>
      <c r="U16" s="1"/>
      <c r="V16" s="1"/>
      <c r="W16" s="1"/>
      <c r="X16" s="1"/>
      <c r="Y16" s="1"/>
      <c r="Z16" s="1"/>
      <c r="AA16" s="1"/>
      <c r="AB16" s="1"/>
      <c r="AC16" s="1"/>
      <c r="AD16" s="1"/>
      <c r="AE16" s="1"/>
    </row>
    <row r="17" spans="1:31" ht="14.25" customHeight="1">
      <c r="A17" s="86"/>
      <c r="B17" s="1699"/>
      <c r="C17" s="1709"/>
      <c r="D17" s="1710"/>
      <c r="E17" s="1710"/>
      <c r="F17" s="1710"/>
      <c r="G17" s="1710"/>
      <c r="H17" s="1710"/>
      <c r="I17" s="1710"/>
      <c r="J17" s="1710"/>
      <c r="K17" s="1710"/>
      <c r="L17" s="1710"/>
      <c r="M17" s="1710"/>
      <c r="N17" s="1710"/>
      <c r="O17" s="1710"/>
      <c r="P17" s="1710"/>
      <c r="Q17" s="1710"/>
      <c r="R17" s="1710"/>
      <c r="S17" s="1710"/>
      <c r="U17" s="1"/>
      <c r="V17" s="1"/>
      <c r="W17" s="1"/>
      <c r="X17" s="1"/>
      <c r="Y17" s="1"/>
      <c r="Z17" s="1"/>
      <c r="AA17" s="1"/>
      <c r="AB17" s="1"/>
      <c r="AC17" s="1"/>
      <c r="AD17" s="1"/>
      <c r="AE17" s="1"/>
    </row>
    <row r="18" spans="1:31" ht="14.25" customHeight="1">
      <c r="A18" s="86"/>
      <c r="B18" s="1863">
        <v>2023.9</v>
      </c>
      <c r="C18" s="2206">
        <v>97.9</v>
      </c>
      <c r="D18" s="2206">
        <v>98.2</v>
      </c>
      <c r="E18" s="2206">
        <v>0</v>
      </c>
      <c r="F18" s="2206">
        <v>134.19999999999999</v>
      </c>
      <c r="G18" s="2206">
        <v>62.3</v>
      </c>
      <c r="H18" s="2206">
        <v>38.799999999999997</v>
      </c>
      <c r="I18" s="2206">
        <v>116.1</v>
      </c>
      <c r="J18" s="2206">
        <v>77.8</v>
      </c>
      <c r="K18" s="2206">
        <v>114.4</v>
      </c>
      <c r="L18" s="2206">
        <v>106.7</v>
      </c>
      <c r="M18" s="2206">
        <v>146.9</v>
      </c>
      <c r="N18" s="2206">
        <v>102.3</v>
      </c>
      <c r="O18" s="2206">
        <v>66.599999999999994</v>
      </c>
      <c r="P18" s="2206">
        <v>96.5</v>
      </c>
      <c r="Q18" s="2206">
        <v>104</v>
      </c>
      <c r="R18" s="2206">
        <v>86.9</v>
      </c>
      <c r="S18" s="2064">
        <v>29.1</v>
      </c>
      <c r="T18" s="72"/>
      <c r="U18" s="1"/>
      <c r="V18" s="1"/>
      <c r="W18" s="1"/>
      <c r="X18" s="1"/>
      <c r="Y18" s="1"/>
      <c r="Z18" s="1"/>
      <c r="AA18" s="1"/>
      <c r="AB18" s="1"/>
      <c r="AC18" s="1"/>
      <c r="AD18" s="1"/>
      <c r="AE18" s="1"/>
    </row>
    <row r="19" spans="1:31" ht="14.25" customHeight="1">
      <c r="A19" s="86" t="s">
        <v>143</v>
      </c>
      <c r="B19" s="1863">
        <v>10</v>
      </c>
      <c r="C19" s="2206">
        <v>100.8</v>
      </c>
      <c r="D19" s="2206">
        <v>101.2</v>
      </c>
      <c r="E19" s="2206">
        <v>0</v>
      </c>
      <c r="F19" s="2206">
        <v>139.19999999999999</v>
      </c>
      <c r="G19" s="2206">
        <v>63</v>
      </c>
      <c r="H19" s="2206">
        <v>32.299999999999997</v>
      </c>
      <c r="I19" s="2206">
        <v>105.6</v>
      </c>
      <c r="J19" s="2206">
        <v>77.400000000000006</v>
      </c>
      <c r="K19" s="2206">
        <v>122</v>
      </c>
      <c r="L19" s="2206">
        <v>99.5</v>
      </c>
      <c r="M19" s="2206">
        <v>176</v>
      </c>
      <c r="N19" s="2206">
        <v>102.7</v>
      </c>
      <c r="O19" s="2206">
        <v>56.7</v>
      </c>
      <c r="P19" s="2206">
        <v>105.1</v>
      </c>
      <c r="Q19" s="2206">
        <v>114.2</v>
      </c>
      <c r="R19" s="2206">
        <v>70.3</v>
      </c>
      <c r="S19" s="2064">
        <v>19.899999999999999</v>
      </c>
      <c r="T19" s="72"/>
      <c r="U19" s="1"/>
      <c r="V19" s="1"/>
      <c r="W19" s="1"/>
      <c r="X19" s="1"/>
      <c r="Y19" s="1"/>
      <c r="Z19" s="1"/>
      <c r="AA19" s="1"/>
      <c r="AB19" s="1"/>
      <c r="AC19" s="1"/>
      <c r="AD19" s="1"/>
      <c r="AE19" s="1"/>
    </row>
    <row r="20" spans="1:31" ht="14.25" customHeight="1">
      <c r="A20" s="86"/>
      <c r="B20" s="1711">
        <v>11</v>
      </c>
      <c r="C20" s="2206">
        <v>101.2</v>
      </c>
      <c r="D20" s="2206">
        <v>101.5</v>
      </c>
      <c r="E20" s="2206">
        <v>0</v>
      </c>
      <c r="F20" s="2206">
        <v>139.4</v>
      </c>
      <c r="G20" s="2206">
        <v>71.3</v>
      </c>
      <c r="H20" s="2206">
        <v>48.4</v>
      </c>
      <c r="I20" s="2206">
        <v>118.5</v>
      </c>
      <c r="J20" s="2206">
        <v>68.599999999999994</v>
      </c>
      <c r="K20" s="2206">
        <v>116.9</v>
      </c>
      <c r="L20" s="2206">
        <v>93.1</v>
      </c>
      <c r="M20" s="2206">
        <v>126.1</v>
      </c>
      <c r="N20" s="2206">
        <v>65.5</v>
      </c>
      <c r="O20" s="2206">
        <v>56.9</v>
      </c>
      <c r="P20" s="2206">
        <v>100.2</v>
      </c>
      <c r="Q20" s="2206">
        <v>112</v>
      </c>
      <c r="R20" s="2206">
        <v>80</v>
      </c>
      <c r="S20" s="2064">
        <v>34.9</v>
      </c>
      <c r="T20" s="72"/>
      <c r="U20" s="1"/>
      <c r="V20" s="1"/>
      <c r="W20" s="1"/>
      <c r="X20" s="1"/>
      <c r="Y20" s="1"/>
      <c r="Z20" s="1"/>
      <c r="AA20" s="1"/>
      <c r="AB20" s="1"/>
      <c r="AC20" s="1"/>
      <c r="AD20" s="1"/>
      <c r="AE20" s="1"/>
    </row>
    <row r="21" spans="1:31" ht="14.25" customHeight="1">
      <c r="A21" s="86"/>
      <c r="B21" s="1711">
        <v>12</v>
      </c>
      <c r="C21" s="2206">
        <v>94.9</v>
      </c>
      <c r="D21" s="2206">
        <v>95.1</v>
      </c>
      <c r="E21" s="2206">
        <v>0</v>
      </c>
      <c r="F21" s="2206">
        <v>120.7</v>
      </c>
      <c r="G21" s="2206">
        <v>75.3</v>
      </c>
      <c r="H21" s="2206">
        <v>32.1</v>
      </c>
      <c r="I21" s="2206">
        <v>115.4</v>
      </c>
      <c r="J21" s="2206">
        <v>68</v>
      </c>
      <c r="K21" s="2206">
        <v>114.8</v>
      </c>
      <c r="L21" s="2206">
        <v>117.9</v>
      </c>
      <c r="M21" s="2206">
        <v>94.2</v>
      </c>
      <c r="N21" s="2206">
        <v>109.8</v>
      </c>
      <c r="O21" s="2206">
        <v>53.5</v>
      </c>
      <c r="P21" s="2206">
        <v>87.8</v>
      </c>
      <c r="Q21" s="2206">
        <v>101.9</v>
      </c>
      <c r="R21" s="2206">
        <v>70.5</v>
      </c>
      <c r="S21" s="2064">
        <v>35.299999999999997</v>
      </c>
      <c r="T21" s="72"/>
      <c r="U21" s="1"/>
      <c r="V21" s="1"/>
      <c r="W21" s="1"/>
      <c r="X21" s="1"/>
      <c r="Y21" s="1"/>
      <c r="Z21" s="1"/>
      <c r="AA21" s="1"/>
      <c r="AB21" s="1"/>
      <c r="AC21" s="1"/>
      <c r="AD21" s="1"/>
      <c r="AE21" s="1"/>
    </row>
    <row r="22" spans="1:31" ht="14.25" customHeight="1">
      <c r="A22" s="86"/>
      <c r="B22" s="1711">
        <v>2024.1</v>
      </c>
      <c r="C22" s="2206">
        <v>85.6</v>
      </c>
      <c r="D22" s="2206">
        <v>85.7</v>
      </c>
      <c r="E22" s="2206">
        <v>0</v>
      </c>
      <c r="F22" s="2206">
        <v>110.4</v>
      </c>
      <c r="G22" s="2206">
        <v>72.3</v>
      </c>
      <c r="H22" s="2206">
        <v>43.3</v>
      </c>
      <c r="I22" s="2206">
        <v>107</v>
      </c>
      <c r="J22" s="2206">
        <v>62</v>
      </c>
      <c r="K22" s="2206">
        <v>112.4</v>
      </c>
      <c r="L22" s="2206">
        <v>123.2</v>
      </c>
      <c r="M22" s="2206">
        <v>94.8</v>
      </c>
      <c r="N22" s="2206">
        <v>110.5</v>
      </c>
      <c r="O22" s="2206">
        <v>45.9</v>
      </c>
      <c r="P22" s="2206">
        <v>87.3</v>
      </c>
      <c r="Q22" s="2206">
        <v>82.2</v>
      </c>
      <c r="R22" s="2206">
        <v>66.7</v>
      </c>
      <c r="S22" s="2064">
        <v>48.3</v>
      </c>
      <c r="T22" s="72"/>
      <c r="U22" s="1"/>
      <c r="V22" s="1"/>
      <c r="W22" s="1"/>
      <c r="X22" s="1"/>
      <c r="Y22" s="1"/>
      <c r="Z22" s="1"/>
      <c r="AA22" s="1"/>
      <c r="AB22" s="1"/>
      <c r="AC22" s="1"/>
      <c r="AD22" s="1"/>
      <c r="AE22" s="1"/>
    </row>
    <row r="23" spans="1:31" s="89" customFormat="1" ht="14.25" customHeight="1">
      <c r="B23" s="1711">
        <v>2</v>
      </c>
      <c r="C23" s="2206">
        <v>89.3</v>
      </c>
      <c r="D23" s="2206">
        <v>89.5</v>
      </c>
      <c r="E23" s="2206">
        <v>0</v>
      </c>
      <c r="F23" s="2206">
        <v>111.6</v>
      </c>
      <c r="G23" s="2206">
        <v>70.8</v>
      </c>
      <c r="H23" s="2206">
        <v>32</v>
      </c>
      <c r="I23" s="2206">
        <v>116.2</v>
      </c>
      <c r="J23" s="2206">
        <v>73.599999999999994</v>
      </c>
      <c r="K23" s="2206">
        <v>117.3</v>
      </c>
      <c r="L23" s="2206">
        <v>125.6</v>
      </c>
      <c r="M23" s="2206">
        <v>85.2</v>
      </c>
      <c r="N23" s="2206">
        <v>106.5</v>
      </c>
      <c r="O23" s="2206">
        <v>51.7</v>
      </c>
      <c r="P23" s="2206">
        <v>95.5</v>
      </c>
      <c r="Q23" s="2206">
        <v>86.7</v>
      </c>
      <c r="R23" s="2206">
        <v>73.2</v>
      </c>
      <c r="S23" s="2064">
        <v>58.2</v>
      </c>
      <c r="T23" s="87"/>
      <c r="U23" s="88"/>
      <c r="V23" s="88"/>
      <c r="W23" s="88"/>
      <c r="X23" s="88"/>
      <c r="Y23" s="88"/>
      <c r="Z23" s="88"/>
      <c r="AA23" s="88"/>
      <c r="AB23" s="88"/>
      <c r="AC23" s="88"/>
      <c r="AD23" s="88"/>
      <c r="AE23" s="88"/>
    </row>
    <row r="24" spans="1:31" s="89" customFormat="1" ht="14.25" customHeight="1">
      <c r="A24" s="86" t="s">
        <v>144</v>
      </c>
      <c r="B24" s="1711">
        <v>3</v>
      </c>
      <c r="C24" s="2206">
        <v>95.7</v>
      </c>
      <c r="D24" s="2206">
        <v>95.8</v>
      </c>
      <c r="E24" s="2206">
        <v>0</v>
      </c>
      <c r="F24" s="2206">
        <v>133</v>
      </c>
      <c r="G24" s="2206">
        <v>73.400000000000006</v>
      </c>
      <c r="H24" s="2206">
        <v>34.9</v>
      </c>
      <c r="I24" s="2206">
        <v>113.5</v>
      </c>
      <c r="J24" s="2206">
        <v>69.900000000000006</v>
      </c>
      <c r="K24" s="2206">
        <v>128</v>
      </c>
      <c r="L24" s="2206">
        <v>130</v>
      </c>
      <c r="M24" s="2206">
        <v>112.7</v>
      </c>
      <c r="N24" s="2206">
        <v>118.6</v>
      </c>
      <c r="O24" s="2206">
        <v>47.6</v>
      </c>
      <c r="P24" s="2206">
        <v>93.4</v>
      </c>
      <c r="Q24" s="2206">
        <v>96</v>
      </c>
      <c r="R24" s="2206">
        <v>78</v>
      </c>
      <c r="S24" s="2064">
        <v>71.099999999999994</v>
      </c>
      <c r="T24" s="87"/>
      <c r="U24" s="88"/>
      <c r="V24" s="88"/>
      <c r="W24" s="88"/>
      <c r="X24" s="88"/>
      <c r="Y24" s="88"/>
      <c r="Z24" s="88"/>
      <c r="AA24" s="88"/>
      <c r="AB24" s="88"/>
      <c r="AC24" s="88"/>
      <c r="AD24" s="88"/>
      <c r="AE24" s="88"/>
    </row>
    <row r="25" spans="1:31" s="89" customFormat="1" ht="14.25" customHeight="1">
      <c r="B25" s="1711">
        <v>4</v>
      </c>
      <c r="C25" s="2206">
        <v>91.6</v>
      </c>
      <c r="D25" s="2206">
        <v>91.6</v>
      </c>
      <c r="E25" s="2206">
        <v>0</v>
      </c>
      <c r="F25" s="2206">
        <v>113.1</v>
      </c>
      <c r="G25" s="2206">
        <v>49.7</v>
      </c>
      <c r="H25" s="2206">
        <v>31.9</v>
      </c>
      <c r="I25" s="2206">
        <v>113.5</v>
      </c>
      <c r="J25" s="2206">
        <v>70.8</v>
      </c>
      <c r="K25" s="2206">
        <v>116.8</v>
      </c>
      <c r="L25" s="2206">
        <v>110.4</v>
      </c>
      <c r="M25" s="2206">
        <v>109.9</v>
      </c>
      <c r="N25" s="2206">
        <v>108.1</v>
      </c>
      <c r="O25" s="2206">
        <v>49.9</v>
      </c>
      <c r="P25" s="2206">
        <v>96.8</v>
      </c>
      <c r="Q25" s="2206">
        <v>96.3</v>
      </c>
      <c r="R25" s="2206">
        <v>74.2</v>
      </c>
      <c r="S25" s="2064">
        <v>91.5</v>
      </c>
      <c r="T25" s="87"/>
      <c r="U25" s="88"/>
      <c r="V25" s="88"/>
      <c r="W25" s="88"/>
      <c r="X25" s="88"/>
      <c r="Y25" s="88"/>
      <c r="Z25" s="88"/>
      <c r="AA25" s="88"/>
      <c r="AB25" s="88"/>
      <c r="AC25" s="88"/>
      <c r="AD25" s="88"/>
      <c r="AE25" s="88"/>
    </row>
    <row r="26" spans="1:31" s="89" customFormat="1" ht="14.25" customHeight="1">
      <c r="B26" s="1711">
        <v>5</v>
      </c>
      <c r="C26" s="2206">
        <v>87.6</v>
      </c>
      <c r="D26" s="2206">
        <v>87.8</v>
      </c>
      <c r="E26" s="2206">
        <v>0</v>
      </c>
      <c r="F26" s="2206">
        <v>131.4</v>
      </c>
      <c r="G26" s="2206">
        <v>55.7</v>
      </c>
      <c r="H26" s="2206">
        <v>29.8</v>
      </c>
      <c r="I26" s="2206">
        <v>116.7</v>
      </c>
      <c r="J26" s="2206">
        <v>67.3</v>
      </c>
      <c r="K26" s="2206">
        <v>113</v>
      </c>
      <c r="L26" s="2206">
        <v>102.5</v>
      </c>
      <c r="M26" s="2206">
        <v>117.3</v>
      </c>
      <c r="N26" s="2206">
        <v>81.400000000000006</v>
      </c>
      <c r="O26" s="2206">
        <v>48</v>
      </c>
      <c r="P26" s="2206">
        <v>83.2</v>
      </c>
      <c r="Q26" s="2206">
        <v>87.8</v>
      </c>
      <c r="R26" s="2206">
        <v>63.3</v>
      </c>
      <c r="S26" s="2064">
        <v>40.9</v>
      </c>
      <c r="T26" s="87"/>
      <c r="U26" s="88"/>
      <c r="V26" s="88"/>
      <c r="W26" s="88"/>
      <c r="X26" s="88"/>
      <c r="Y26" s="88"/>
      <c r="Z26" s="88"/>
      <c r="AA26" s="88"/>
      <c r="AB26" s="88"/>
      <c r="AC26" s="88"/>
      <c r="AD26" s="88"/>
      <c r="AE26" s="88"/>
    </row>
    <row r="27" spans="1:31" s="89" customFormat="1" ht="14.25" customHeight="1">
      <c r="A27" s="86"/>
      <c r="B27" s="1711">
        <v>6</v>
      </c>
      <c r="C27" s="2206">
        <v>84.8</v>
      </c>
      <c r="D27" s="2206">
        <v>85.1</v>
      </c>
      <c r="E27" s="2206">
        <v>0</v>
      </c>
      <c r="F27" s="2206">
        <v>110.3</v>
      </c>
      <c r="G27" s="2206">
        <v>47.5</v>
      </c>
      <c r="H27" s="2206">
        <v>20.5</v>
      </c>
      <c r="I27" s="2206">
        <v>119.4</v>
      </c>
      <c r="J27" s="2206">
        <v>77.5</v>
      </c>
      <c r="K27" s="2206">
        <v>109.1</v>
      </c>
      <c r="L27" s="2206">
        <v>106.4</v>
      </c>
      <c r="M27" s="2206">
        <v>108.8</v>
      </c>
      <c r="N27" s="2206">
        <v>98</v>
      </c>
      <c r="O27" s="2206">
        <v>49.4</v>
      </c>
      <c r="P27" s="2206">
        <v>85.1</v>
      </c>
      <c r="Q27" s="2206">
        <v>83.9</v>
      </c>
      <c r="R27" s="2206">
        <v>65.599999999999994</v>
      </c>
      <c r="S27" s="2064">
        <v>10.6</v>
      </c>
      <c r="T27" s="87"/>
      <c r="U27" s="88"/>
      <c r="V27" s="88"/>
      <c r="W27" s="88"/>
      <c r="X27" s="88"/>
      <c r="Y27" s="88"/>
      <c r="Z27" s="88"/>
      <c r="AA27" s="88"/>
      <c r="AB27" s="88"/>
      <c r="AC27" s="88"/>
      <c r="AD27" s="88"/>
      <c r="AE27" s="88"/>
    </row>
    <row r="28" spans="1:31" s="89" customFormat="1" ht="14.25" customHeight="1">
      <c r="A28" s="86"/>
      <c r="B28" s="1711">
        <v>7</v>
      </c>
      <c r="C28" s="2206">
        <v>89.8</v>
      </c>
      <c r="D28" s="2206">
        <v>90</v>
      </c>
      <c r="E28" s="2206">
        <v>0</v>
      </c>
      <c r="F28" s="2206">
        <v>105.8</v>
      </c>
      <c r="G28" s="2206">
        <v>92.8</v>
      </c>
      <c r="H28" s="2206">
        <v>20.7</v>
      </c>
      <c r="I28" s="2206">
        <v>136.4</v>
      </c>
      <c r="J28" s="2206">
        <v>71</v>
      </c>
      <c r="K28" s="2206">
        <v>110</v>
      </c>
      <c r="L28" s="2206">
        <v>116.3</v>
      </c>
      <c r="M28" s="2206">
        <v>112.8</v>
      </c>
      <c r="N28" s="2206">
        <v>109.8</v>
      </c>
      <c r="O28" s="2206">
        <v>50.3</v>
      </c>
      <c r="P28" s="2206">
        <v>87.7</v>
      </c>
      <c r="Q28" s="2206">
        <v>83.6</v>
      </c>
      <c r="R28" s="2206">
        <v>78.2</v>
      </c>
      <c r="S28" s="2064">
        <v>31.5</v>
      </c>
      <c r="T28" s="87"/>
      <c r="U28" s="88"/>
      <c r="V28" s="88"/>
      <c r="W28" s="88"/>
      <c r="X28" s="88"/>
      <c r="Y28" s="88"/>
      <c r="Z28" s="88"/>
      <c r="AA28" s="88"/>
      <c r="AB28" s="88"/>
      <c r="AC28" s="88"/>
      <c r="AD28" s="88"/>
      <c r="AE28" s="88"/>
    </row>
    <row r="29" spans="1:31" s="89" customFormat="1" ht="14.25" customHeight="1">
      <c r="A29" s="86"/>
      <c r="B29" s="1711">
        <v>8</v>
      </c>
      <c r="C29" s="2206">
        <v>81.900000000000006</v>
      </c>
      <c r="D29" s="2206">
        <v>82</v>
      </c>
      <c r="E29" s="2206">
        <v>0</v>
      </c>
      <c r="F29" s="2206">
        <v>105</v>
      </c>
      <c r="G29" s="2206">
        <v>55.4</v>
      </c>
      <c r="H29" s="2206">
        <v>20.8</v>
      </c>
      <c r="I29" s="2206">
        <v>122.4</v>
      </c>
      <c r="J29" s="2206">
        <v>56.8</v>
      </c>
      <c r="K29" s="2206">
        <v>111.6</v>
      </c>
      <c r="L29" s="2206">
        <v>85.9</v>
      </c>
      <c r="M29" s="2206">
        <v>78.599999999999994</v>
      </c>
      <c r="N29" s="2206">
        <v>104.5</v>
      </c>
      <c r="O29" s="2206">
        <v>37.9</v>
      </c>
      <c r="P29" s="2206">
        <v>74.5</v>
      </c>
      <c r="Q29" s="2206">
        <v>80</v>
      </c>
      <c r="R29" s="2206">
        <v>59.2</v>
      </c>
      <c r="S29" s="2064">
        <v>36.299999999999997</v>
      </c>
      <c r="T29" s="87"/>
      <c r="U29" s="88"/>
      <c r="V29" s="88"/>
      <c r="W29" s="88"/>
      <c r="X29" s="88"/>
      <c r="Y29" s="88"/>
      <c r="Z29" s="88"/>
      <c r="AA29" s="88"/>
      <c r="AB29" s="88"/>
      <c r="AC29" s="88"/>
      <c r="AD29" s="88"/>
      <c r="AE29" s="88"/>
    </row>
    <row r="30" spans="1:31" s="89" customFormat="1" ht="14.25" customHeight="1">
      <c r="A30" s="86"/>
      <c r="B30" s="1711">
        <v>9</v>
      </c>
      <c r="C30" s="2206">
        <v>93.1</v>
      </c>
      <c r="D30" s="2206">
        <v>93.1</v>
      </c>
      <c r="E30" s="2206">
        <v>0</v>
      </c>
      <c r="F30" s="2206">
        <v>106.2</v>
      </c>
      <c r="G30" s="2206">
        <v>53.7</v>
      </c>
      <c r="H30" s="2206">
        <v>21.9</v>
      </c>
      <c r="I30" s="2206">
        <v>127.5</v>
      </c>
      <c r="J30" s="2206">
        <v>73.5</v>
      </c>
      <c r="K30" s="2206">
        <v>114.9</v>
      </c>
      <c r="L30" s="2206">
        <v>112.4</v>
      </c>
      <c r="M30" s="2206">
        <v>109.2</v>
      </c>
      <c r="N30" s="2206">
        <v>105.8</v>
      </c>
      <c r="O30" s="2206">
        <v>47.2</v>
      </c>
      <c r="P30" s="2206">
        <v>88.2</v>
      </c>
      <c r="Q30" s="2206">
        <v>98.1</v>
      </c>
      <c r="R30" s="2206">
        <v>76.7</v>
      </c>
      <c r="S30" s="2064">
        <v>92.5</v>
      </c>
      <c r="T30" s="87"/>
      <c r="U30" s="88"/>
      <c r="V30" s="88"/>
      <c r="W30" s="88"/>
      <c r="X30" s="88"/>
      <c r="Y30" s="88"/>
      <c r="Z30" s="88"/>
      <c r="AA30" s="88"/>
      <c r="AB30" s="88"/>
      <c r="AC30" s="88"/>
      <c r="AD30" s="88"/>
      <c r="AE30" s="88"/>
    </row>
    <row r="31" spans="1:31" s="89" customFormat="1" ht="14.25" customHeight="1">
      <c r="A31" s="2066"/>
      <c r="B31" s="1711">
        <v>10</v>
      </c>
      <c r="C31" s="2206">
        <v>102</v>
      </c>
      <c r="D31" s="2206">
        <v>102.1</v>
      </c>
      <c r="E31" s="2206">
        <v>0</v>
      </c>
      <c r="F31" s="2206">
        <v>85.2</v>
      </c>
      <c r="G31" s="2206">
        <v>53.1</v>
      </c>
      <c r="H31" s="2206">
        <v>24</v>
      </c>
      <c r="I31" s="2206">
        <v>150.30000000000001</v>
      </c>
      <c r="J31" s="2206">
        <v>76.5</v>
      </c>
      <c r="K31" s="2206">
        <v>115.6</v>
      </c>
      <c r="L31" s="2206">
        <v>115.6</v>
      </c>
      <c r="M31" s="2206">
        <v>135.1</v>
      </c>
      <c r="N31" s="2206">
        <v>87.9</v>
      </c>
      <c r="O31" s="2206">
        <v>51.3</v>
      </c>
      <c r="P31" s="2206">
        <v>106.4</v>
      </c>
      <c r="Q31" s="2206">
        <v>113.9</v>
      </c>
      <c r="R31" s="2206">
        <v>72.900000000000006</v>
      </c>
      <c r="S31" s="2064">
        <v>73</v>
      </c>
      <c r="T31" s="87"/>
      <c r="U31" s="88"/>
      <c r="V31" s="88"/>
      <c r="W31" s="88"/>
      <c r="X31" s="88"/>
      <c r="Y31" s="88"/>
      <c r="Z31" s="88"/>
      <c r="AA31" s="88"/>
      <c r="AB31" s="88"/>
      <c r="AC31" s="88"/>
      <c r="AD31" s="88"/>
      <c r="AE31" s="88"/>
    </row>
    <row r="32" spans="1:31" s="89" customFormat="1" ht="14.25" customHeight="1">
      <c r="A32" s="90"/>
      <c r="B32" s="1711">
        <v>11</v>
      </c>
      <c r="C32" s="2206">
        <v>101.5</v>
      </c>
      <c r="D32" s="2206">
        <v>101.6</v>
      </c>
      <c r="E32" s="2206">
        <v>0</v>
      </c>
      <c r="F32" s="2206">
        <v>109.7</v>
      </c>
      <c r="G32" s="2206">
        <v>63.1</v>
      </c>
      <c r="H32" s="2206">
        <v>22</v>
      </c>
      <c r="I32" s="2206">
        <v>138.9</v>
      </c>
      <c r="J32" s="2206">
        <v>75.099999999999994</v>
      </c>
      <c r="K32" s="2206">
        <v>119.6</v>
      </c>
      <c r="L32" s="2206">
        <v>109.7</v>
      </c>
      <c r="M32" s="2206">
        <v>141.19999999999999</v>
      </c>
      <c r="N32" s="2206">
        <v>69.400000000000006</v>
      </c>
      <c r="O32" s="2206">
        <v>45.9</v>
      </c>
      <c r="P32" s="2206">
        <v>89.2</v>
      </c>
      <c r="Q32" s="2206">
        <v>112.2</v>
      </c>
      <c r="R32" s="2206">
        <v>85.4</v>
      </c>
      <c r="S32" s="2064">
        <v>81.900000000000006</v>
      </c>
      <c r="T32" s="87"/>
      <c r="U32" s="88"/>
      <c r="V32" s="88"/>
      <c r="W32" s="88"/>
      <c r="X32" s="88"/>
      <c r="Y32" s="88"/>
      <c r="Z32" s="88"/>
      <c r="AA32" s="88"/>
      <c r="AB32" s="88"/>
      <c r="AC32" s="88"/>
      <c r="AD32" s="88"/>
      <c r="AE32" s="88"/>
    </row>
    <row r="33" spans="1:31" s="89" customFormat="1" ht="14.25" customHeight="1">
      <c r="A33" s="90"/>
      <c r="B33" s="1711"/>
      <c r="C33" s="2206"/>
      <c r="D33" s="2206"/>
      <c r="E33" s="2206"/>
      <c r="F33" s="2206"/>
      <c r="G33" s="2206"/>
      <c r="H33" s="2206"/>
      <c r="I33" s="2206"/>
      <c r="J33" s="2206"/>
      <c r="K33" s="2206"/>
      <c r="L33" s="2206"/>
      <c r="M33" s="2206"/>
      <c r="N33" s="2206"/>
      <c r="O33" s="2206"/>
      <c r="P33" s="2206"/>
      <c r="Q33" s="2206"/>
      <c r="R33" s="2206"/>
      <c r="S33" s="2064"/>
      <c r="T33" s="87"/>
      <c r="U33" s="88"/>
      <c r="V33" s="88"/>
      <c r="W33" s="88"/>
      <c r="X33" s="88"/>
      <c r="Y33" s="88"/>
      <c r="Z33" s="88"/>
      <c r="AA33" s="88"/>
      <c r="AB33" s="88"/>
      <c r="AC33" s="88"/>
      <c r="AD33" s="88"/>
      <c r="AE33" s="88"/>
    </row>
    <row r="34" spans="1:31" s="89" customFormat="1" ht="14.25" customHeight="1">
      <c r="A34" s="90"/>
      <c r="B34" s="2065" t="s">
        <v>36</v>
      </c>
      <c r="C34" s="1509">
        <f t="shared" ref="C34:S34" si="0">((C32/C20)*100)-100</f>
        <v>0.29644268774701743</v>
      </c>
      <c r="D34" s="1509">
        <f t="shared" si="0"/>
        <v>9.8522167487672618E-2</v>
      </c>
      <c r="E34" s="1509" t="e">
        <f t="shared" si="0"/>
        <v>#DIV/0!</v>
      </c>
      <c r="F34" s="1509">
        <f t="shared" si="0"/>
        <v>-21.305595408895257</v>
      </c>
      <c r="G34" s="1509">
        <f t="shared" si="0"/>
        <v>-11.500701262272088</v>
      </c>
      <c r="H34" s="1509">
        <f t="shared" si="0"/>
        <v>-54.54545454545454</v>
      </c>
      <c r="I34" s="1509">
        <f t="shared" si="0"/>
        <v>17.215189873417728</v>
      </c>
      <c r="J34" s="1509">
        <f t="shared" si="0"/>
        <v>9.4752186588921319</v>
      </c>
      <c r="K34" s="1509">
        <f t="shared" si="0"/>
        <v>2.3096663815226606</v>
      </c>
      <c r="L34" s="1509">
        <f t="shared" si="0"/>
        <v>17.830290010741152</v>
      </c>
      <c r="M34" s="1509">
        <f t="shared" si="0"/>
        <v>11.9746233148295</v>
      </c>
      <c r="N34" s="1509">
        <f t="shared" si="0"/>
        <v>5.954198473282446</v>
      </c>
      <c r="O34" s="1509">
        <f t="shared" si="0"/>
        <v>-19.332161687170483</v>
      </c>
      <c r="P34" s="1509">
        <f t="shared" si="0"/>
        <v>-10.97804391217565</v>
      </c>
      <c r="Q34" s="1509">
        <f t="shared" si="0"/>
        <v>0.1785714285714306</v>
      </c>
      <c r="R34" s="1509">
        <f t="shared" si="0"/>
        <v>6.7500000000000142</v>
      </c>
      <c r="S34" s="1510">
        <f t="shared" si="0"/>
        <v>134.67048710601722</v>
      </c>
      <c r="T34" s="87"/>
      <c r="U34" s="88"/>
      <c r="V34" s="88"/>
      <c r="W34" s="88"/>
      <c r="X34" s="88"/>
      <c r="Y34" s="88"/>
      <c r="Z34" s="88"/>
      <c r="AA34" s="88"/>
      <c r="AB34" s="88"/>
      <c r="AC34" s="88"/>
      <c r="AD34" s="88"/>
      <c r="AE34" s="88"/>
    </row>
    <row r="35" spans="1:31" s="89" customFormat="1" ht="14.25" customHeight="1">
      <c r="A35" s="90"/>
      <c r="B35" s="91"/>
      <c r="C35" s="92"/>
      <c r="D35" s="92"/>
      <c r="E35" s="92"/>
      <c r="F35" s="92"/>
      <c r="G35" s="92"/>
      <c r="H35" s="92"/>
      <c r="I35" s="92"/>
      <c r="J35" s="92"/>
      <c r="K35" s="92"/>
      <c r="L35" s="92"/>
      <c r="M35" s="92"/>
      <c r="N35" s="92"/>
      <c r="O35" s="92"/>
      <c r="P35" s="92"/>
      <c r="Q35" s="93"/>
      <c r="R35" s="92"/>
      <c r="S35" s="93"/>
      <c r="T35" s="87"/>
      <c r="U35" s="88"/>
      <c r="V35" s="88"/>
      <c r="W35" s="88"/>
      <c r="X35" s="88"/>
      <c r="Y35" s="88"/>
      <c r="Z35" s="88"/>
      <c r="AA35" s="88"/>
      <c r="AB35" s="88"/>
      <c r="AC35" s="88"/>
      <c r="AD35" s="88"/>
      <c r="AE35" s="88"/>
    </row>
    <row r="36" spans="1:31" s="89" customFormat="1" ht="14.25" customHeight="1">
      <c r="A36" s="1511"/>
      <c r="B36" s="1853"/>
      <c r="C36" s="1703"/>
      <c r="D36" s="1703"/>
      <c r="E36" s="1703"/>
      <c r="F36" s="1703"/>
      <c r="G36" s="1703"/>
      <c r="H36" s="1703"/>
      <c r="I36" s="1703"/>
      <c r="J36" s="1703"/>
      <c r="K36" s="1703"/>
      <c r="L36" s="1703"/>
      <c r="M36" s="1703"/>
      <c r="N36" s="1703"/>
      <c r="O36" s="1703"/>
      <c r="P36" s="1703"/>
      <c r="Q36" s="1703"/>
      <c r="R36" s="1703"/>
      <c r="S36" s="1703"/>
      <c r="T36" s="87"/>
      <c r="U36" s="88"/>
      <c r="V36" s="88"/>
      <c r="W36" s="88"/>
      <c r="X36" s="88"/>
      <c r="Y36" s="88"/>
      <c r="Z36" s="88"/>
      <c r="AA36" s="88"/>
      <c r="AB36" s="88"/>
      <c r="AC36" s="88"/>
      <c r="AD36" s="88"/>
      <c r="AE36" s="88"/>
    </row>
    <row r="37" spans="1:31" s="89" customFormat="1" ht="14.25" customHeight="1">
      <c r="A37" s="2066"/>
      <c r="B37" s="1700" t="s">
        <v>139</v>
      </c>
      <c r="C37" s="1703">
        <v>10000</v>
      </c>
      <c r="D37" s="1703">
        <v>9976.6</v>
      </c>
      <c r="E37" s="1703">
        <v>0</v>
      </c>
      <c r="F37" s="1703">
        <v>380.5</v>
      </c>
      <c r="G37" s="1703">
        <v>422.1</v>
      </c>
      <c r="H37" s="1703">
        <v>439.9</v>
      </c>
      <c r="I37" s="1703">
        <v>823.2</v>
      </c>
      <c r="J37" s="1703">
        <v>528.1</v>
      </c>
      <c r="K37" s="1703">
        <v>1062.3</v>
      </c>
      <c r="L37" s="1703">
        <v>144.6</v>
      </c>
      <c r="M37" s="1703">
        <v>79.7</v>
      </c>
      <c r="N37" s="1703">
        <v>217.4</v>
      </c>
      <c r="O37" s="1703">
        <v>88.3</v>
      </c>
      <c r="P37" s="1703">
        <v>97.8</v>
      </c>
      <c r="Q37" s="1703" t="s">
        <v>145</v>
      </c>
      <c r="R37" s="1703">
        <v>225.9</v>
      </c>
      <c r="S37" s="1703">
        <v>23.4</v>
      </c>
      <c r="T37" s="87"/>
      <c r="U37" s="88"/>
      <c r="V37" s="88"/>
      <c r="W37" s="88"/>
      <c r="X37" s="88"/>
      <c r="Y37" s="88"/>
      <c r="Z37" s="88"/>
      <c r="AA37" s="88"/>
      <c r="AB37" s="88"/>
      <c r="AC37" s="88"/>
      <c r="AD37" s="88"/>
      <c r="AE37" s="88"/>
    </row>
    <row r="38" spans="1:31" s="89" customFormat="1" ht="14.25" customHeight="1">
      <c r="A38" s="2066"/>
      <c r="B38" s="1712"/>
      <c r="C38" s="1704"/>
      <c r="D38" s="1704"/>
      <c r="E38" s="1704"/>
      <c r="F38" s="1704"/>
      <c r="G38" s="1704"/>
      <c r="H38" s="1704"/>
      <c r="I38" s="1703"/>
      <c r="J38" s="1703"/>
      <c r="K38" s="1704"/>
      <c r="L38" s="1704"/>
      <c r="M38" s="1704"/>
      <c r="N38" s="1704"/>
      <c r="O38" s="1704"/>
      <c r="P38" s="1704"/>
      <c r="Q38" s="1704"/>
      <c r="R38" s="1704"/>
      <c r="S38" s="1704"/>
      <c r="T38" s="87"/>
      <c r="U38" s="88"/>
      <c r="V38" s="88"/>
      <c r="W38" s="88"/>
      <c r="X38" s="88"/>
      <c r="Y38" s="88"/>
      <c r="Z38" s="88"/>
      <c r="AA38" s="88"/>
      <c r="AB38" s="88"/>
      <c r="AC38" s="88"/>
      <c r="AD38" s="88"/>
      <c r="AE38" s="88"/>
    </row>
    <row r="39" spans="1:31" s="89" customFormat="1" ht="14.25" customHeight="1">
      <c r="A39" s="2066"/>
      <c r="B39" s="1713">
        <v>2019</v>
      </c>
      <c r="C39" s="1431">
        <v>104.6</v>
      </c>
      <c r="D39" s="1714">
        <v>104.7</v>
      </c>
      <c r="E39" s="1714">
        <v>113.4</v>
      </c>
      <c r="F39" s="1714">
        <v>113.4</v>
      </c>
      <c r="G39" s="1714">
        <v>108.3</v>
      </c>
      <c r="H39" s="1714">
        <v>87.3</v>
      </c>
      <c r="I39" s="1714">
        <v>116.1</v>
      </c>
      <c r="J39" s="1714">
        <v>123</v>
      </c>
      <c r="K39" s="1714">
        <v>131.6</v>
      </c>
      <c r="L39" s="1714">
        <v>105.9</v>
      </c>
      <c r="M39" s="1714">
        <v>115.3</v>
      </c>
      <c r="N39" s="1714">
        <v>100.5</v>
      </c>
      <c r="O39" s="1714">
        <v>79.599999999999994</v>
      </c>
      <c r="P39" s="1714">
        <v>87</v>
      </c>
      <c r="Q39" s="1714">
        <v>97.8</v>
      </c>
      <c r="R39" s="1714">
        <v>89.2</v>
      </c>
      <c r="S39" s="1707">
        <v>77</v>
      </c>
      <c r="T39" s="87"/>
      <c r="U39" s="88"/>
      <c r="V39" s="88"/>
      <c r="W39" s="88"/>
      <c r="X39" s="88"/>
      <c r="Y39" s="88"/>
      <c r="Z39" s="88"/>
      <c r="AA39" s="88"/>
      <c r="AB39" s="88"/>
      <c r="AC39" s="88"/>
      <c r="AD39" s="88"/>
      <c r="AE39" s="88"/>
    </row>
    <row r="40" spans="1:31" s="89" customFormat="1" ht="14.25" customHeight="1">
      <c r="A40" s="2207"/>
      <c r="B40" s="1713" t="s">
        <v>141</v>
      </c>
      <c r="C40" s="1431">
        <v>105.2</v>
      </c>
      <c r="D40" s="1714">
        <v>105.2</v>
      </c>
      <c r="E40" s="1714">
        <v>107.6</v>
      </c>
      <c r="F40" s="1714">
        <v>107.6</v>
      </c>
      <c r="G40" s="1714">
        <v>99.8</v>
      </c>
      <c r="H40" s="1714">
        <v>68.5</v>
      </c>
      <c r="I40" s="1714">
        <v>136.19999999999999</v>
      </c>
      <c r="J40" s="1714">
        <v>100.1</v>
      </c>
      <c r="K40" s="1714">
        <v>146.6</v>
      </c>
      <c r="L40" s="1714">
        <v>119.1</v>
      </c>
      <c r="M40" s="1714">
        <v>128</v>
      </c>
      <c r="N40" s="1714">
        <v>90.9</v>
      </c>
      <c r="O40" s="1714">
        <v>66.8</v>
      </c>
      <c r="P40" s="1714">
        <v>81.400000000000006</v>
      </c>
      <c r="Q40" s="1714">
        <v>98</v>
      </c>
      <c r="R40" s="1714">
        <v>83.4</v>
      </c>
      <c r="S40" s="1707">
        <v>96.8</v>
      </c>
      <c r="T40" s="87"/>
      <c r="U40" s="88"/>
      <c r="V40" s="88"/>
      <c r="W40" s="88"/>
      <c r="X40" s="88"/>
      <c r="Y40" s="88"/>
      <c r="Z40" s="88"/>
      <c r="AA40" s="88"/>
      <c r="AB40" s="88"/>
      <c r="AC40" s="88"/>
      <c r="AD40" s="88"/>
      <c r="AE40" s="88"/>
    </row>
    <row r="41" spans="1:31" s="89" customFormat="1" ht="14.25" customHeight="1">
      <c r="A41" s="2207"/>
      <c r="B41" s="1713" t="s">
        <v>142</v>
      </c>
      <c r="C41" s="1431">
        <v>107.8</v>
      </c>
      <c r="D41" s="1714">
        <v>107.8</v>
      </c>
      <c r="E41" s="1714">
        <v>120.2</v>
      </c>
      <c r="F41" s="1714">
        <v>120.2</v>
      </c>
      <c r="G41" s="1714">
        <v>67.8</v>
      </c>
      <c r="H41" s="1714">
        <v>68.599999999999994</v>
      </c>
      <c r="I41" s="1714">
        <v>154.69999999999999</v>
      </c>
      <c r="J41" s="1714">
        <v>95.7</v>
      </c>
      <c r="K41" s="1714">
        <v>154.69999999999999</v>
      </c>
      <c r="L41" s="1714">
        <v>124</v>
      </c>
      <c r="M41" s="1714">
        <v>147.9</v>
      </c>
      <c r="N41" s="1714">
        <v>100</v>
      </c>
      <c r="O41" s="1714">
        <v>60.6</v>
      </c>
      <c r="P41" s="1714">
        <v>84.8</v>
      </c>
      <c r="Q41" s="1714">
        <v>99.5</v>
      </c>
      <c r="R41" s="1714">
        <v>87.2</v>
      </c>
      <c r="S41" s="1707">
        <v>78.400000000000006</v>
      </c>
      <c r="T41" s="87"/>
      <c r="U41" s="88"/>
      <c r="V41" s="88"/>
      <c r="W41" s="88"/>
      <c r="X41" s="88"/>
      <c r="Y41" s="88"/>
      <c r="Z41" s="88"/>
      <c r="AA41" s="88"/>
      <c r="AB41" s="88"/>
      <c r="AC41" s="88"/>
      <c r="AD41" s="88"/>
      <c r="AE41" s="88"/>
    </row>
    <row r="42" spans="1:31" s="89" customFormat="1" ht="14.25" customHeight="1">
      <c r="A42" s="2158"/>
      <c r="B42" s="1713" t="s">
        <v>1708</v>
      </c>
      <c r="C42" s="1431">
        <v>104</v>
      </c>
      <c r="D42" s="1714">
        <v>104.1</v>
      </c>
      <c r="E42" s="1714">
        <v>117</v>
      </c>
      <c r="F42" s="1714">
        <v>117</v>
      </c>
      <c r="G42" s="1714">
        <v>64.5</v>
      </c>
      <c r="H42" s="1714">
        <v>58.4</v>
      </c>
      <c r="I42" s="1714">
        <v>154.30000000000001</v>
      </c>
      <c r="J42" s="1714">
        <v>76.5</v>
      </c>
      <c r="K42" s="1714">
        <v>151.30000000000001</v>
      </c>
      <c r="L42" s="1714">
        <v>122.1</v>
      </c>
      <c r="M42" s="1714">
        <v>153.4</v>
      </c>
      <c r="N42" s="1714">
        <v>105</v>
      </c>
      <c r="O42" s="1714">
        <v>62</v>
      </c>
      <c r="P42" s="1714">
        <v>99.1</v>
      </c>
      <c r="Q42" s="1714">
        <v>96.1</v>
      </c>
      <c r="R42" s="1714">
        <v>87.7</v>
      </c>
      <c r="S42" s="1707">
        <v>64.5</v>
      </c>
      <c r="T42" s="87"/>
      <c r="U42" s="88"/>
      <c r="V42" s="88"/>
      <c r="W42" s="88"/>
      <c r="X42" s="88"/>
      <c r="Y42" s="88"/>
      <c r="Z42" s="88"/>
      <c r="AA42" s="88"/>
      <c r="AB42" s="88"/>
      <c r="AC42" s="88"/>
      <c r="AD42" s="88"/>
      <c r="AE42" s="88"/>
    </row>
    <row r="43" spans="1:31" s="89" customFormat="1" ht="14.25" customHeight="1">
      <c r="A43" s="2207"/>
      <c r="B43" s="1713" t="s">
        <v>1897</v>
      </c>
      <c r="C43" s="1431">
        <v>95.9</v>
      </c>
      <c r="D43" s="1714">
        <v>96</v>
      </c>
      <c r="E43" s="1714">
        <v>0</v>
      </c>
      <c r="F43" s="1714">
        <v>115.4</v>
      </c>
      <c r="G43" s="1714">
        <v>53.6</v>
      </c>
      <c r="H43" s="1714">
        <v>40</v>
      </c>
      <c r="I43" s="1714">
        <v>129.1</v>
      </c>
      <c r="J43" s="1714">
        <v>75.599999999999994</v>
      </c>
      <c r="K43" s="1714">
        <v>107.2</v>
      </c>
      <c r="L43" s="1714">
        <v>112.7</v>
      </c>
      <c r="M43" s="1714">
        <v>155.80000000000001</v>
      </c>
      <c r="N43" s="1714">
        <v>96.3</v>
      </c>
      <c r="O43" s="1714">
        <v>55.9</v>
      </c>
      <c r="P43" s="1714">
        <v>95.9</v>
      </c>
      <c r="Q43" s="1714">
        <v>97.2</v>
      </c>
      <c r="R43" s="1714">
        <v>81.2</v>
      </c>
      <c r="S43" s="1707">
        <v>53.1</v>
      </c>
      <c r="T43" s="87"/>
      <c r="U43" s="88"/>
      <c r="V43" s="88"/>
      <c r="W43" s="88"/>
      <c r="X43" s="88"/>
      <c r="Y43" s="88"/>
      <c r="Z43" s="88"/>
      <c r="AA43" s="88"/>
      <c r="AB43" s="88"/>
      <c r="AC43" s="88"/>
      <c r="AD43" s="88"/>
      <c r="AE43" s="88"/>
    </row>
    <row r="44" spans="1:31" s="89" customFormat="1" ht="14.25" customHeight="1">
      <c r="A44" s="2158"/>
      <c r="B44" s="1699"/>
      <c r="C44" s="1710"/>
      <c r="D44" s="1710"/>
      <c r="E44" s="1710"/>
      <c r="F44" s="1710"/>
      <c r="G44" s="1710"/>
      <c r="H44" s="1710"/>
      <c r="I44" s="1710"/>
      <c r="J44" s="1710"/>
      <c r="K44" s="1710"/>
      <c r="L44" s="1710"/>
      <c r="M44" s="1710"/>
      <c r="N44" s="1710"/>
      <c r="O44" s="1710"/>
      <c r="P44" s="1710"/>
      <c r="Q44" s="1710"/>
      <c r="R44" s="1710"/>
      <c r="S44" s="1710"/>
      <c r="T44" s="87"/>
      <c r="U44" s="88"/>
      <c r="V44" s="88"/>
      <c r="W44" s="88"/>
      <c r="X44" s="88"/>
      <c r="Y44" s="88"/>
      <c r="Z44" s="88"/>
      <c r="AA44" s="88"/>
      <c r="AB44" s="88"/>
      <c r="AC44" s="88"/>
      <c r="AD44" s="88"/>
      <c r="AE44" s="88"/>
    </row>
    <row r="45" spans="1:31" ht="14.25" customHeight="1">
      <c r="A45" s="95"/>
      <c r="B45" s="1863">
        <v>2023.9</v>
      </c>
      <c r="C45" s="1715">
        <v>96.8</v>
      </c>
      <c r="D45" s="1715">
        <v>96.9</v>
      </c>
      <c r="E45" s="1715">
        <v>0</v>
      </c>
      <c r="F45" s="1715">
        <v>124.2</v>
      </c>
      <c r="G45" s="1715">
        <v>52.9</v>
      </c>
      <c r="H45" s="1715">
        <v>38.6</v>
      </c>
      <c r="I45" s="1716">
        <v>154.4</v>
      </c>
      <c r="J45" s="1715">
        <v>76.7</v>
      </c>
      <c r="K45" s="1715">
        <v>117.8</v>
      </c>
      <c r="L45" s="1715">
        <v>111.2</v>
      </c>
      <c r="M45" s="1715">
        <v>163</v>
      </c>
      <c r="N45" s="1715">
        <v>95.2</v>
      </c>
      <c r="O45" s="1715">
        <v>69.400000000000006</v>
      </c>
      <c r="P45" s="1715">
        <v>93</v>
      </c>
      <c r="Q45" s="1715">
        <v>91.7</v>
      </c>
      <c r="R45" s="1715">
        <v>92.6</v>
      </c>
      <c r="S45" s="1715">
        <v>33</v>
      </c>
      <c r="U45" s="1"/>
      <c r="V45" s="1"/>
      <c r="W45" s="1"/>
      <c r="X45" s="1"/>
      <c r="Y45" s="1"/>
      <c r="Z45" s="1"/>
      <c r="AA45" s="1"/>
      <c r="AB45" s="1"/>
      <c r="AC45" s="1"/>
      <c r="AD45" s="1"/>
      <c r="AE45" s="1"/>
    </row>
    <row r="46" spans="1:31" ht="14.25" customHeight="1">
      <c r="A46" s="86" t="s">
        <v>146</v>
      </c>
      <c r="B46" s="1863">
        <v>10</v>
      </c>
      <c r="C46" s="1715">
        <v>99.9</v>
      </c>
      <c r="D46" s="1715">
        <v>100.1</v>
      </c>
      <c r="E46" s="1715">
        <v>0</v>
      </c>
      <c r="F46" s="1715">
        <v>127.6</v>
      </c>
      <c r="G46" s="1715">
        <v>54.4</v>
      </c>
      <c r="H46" s="1715">
        <v>37.200000000000003</v>
      </c>
      <c r="I46" s="1716">
        <v>131.5</v>
      </c>
      <c r="J46" s="1715">
        <v>80.2</v>
      </c>
      <c r="K46" s="1715">
        <v>129.5</v>
      </c>
      <c r="L46" s="1715">
        <v>102.8</v>
      </c>
      <c r="M46" s="1715">
        <v>144.9</v>
      </c>
      <c r="N46" s="1715">
        <v>105.8</v>
      </c>
      <c r="O46" s="1715">
        <v>56.6</v>
      </c>
      <c r="P46" s="1715">
        <v>112</v>
      </c>
      <c r="Q46" s="1715">
        <v>98.8</v>
      </c>
      <c r="R46" s="1715">
        <v>73.599999999999994</v>
      </c>
      <c r="S46" s="1715">
        <v>24.1</v>
      </c>
    </row>
    <row r="47" spans="1:31" ht="14.25" customHeight="1">
      <c r="A47" s="86"/>
      <c r="B47" s="1711">
        <v>11</v>
      </c>
      <c r="C47" s="1715">
        <v>103</v>
      </c>
      <c r="D47" s="1715">
        <v>103.2</v>
      </c>
      <c r="E47" s="1715">
        <v>0</v>
      </c>
      <c r="F47" s="1715">
        <v>141</v>
      </c>
      <c r="G47" s="1715">
        <v>59.9</v>
      </c>
      <c r="H47" s="1715">
        <v>49.1</v>
      </c>
      <c r="I47" s="1716">
        <v>128.4</v>
      </c>
      <c r="J47" s="1715">
        <v>74.099999999999994</v>
      </c>
      <c r="K47" s="1715">
        <v>119</v>
      </c>
      <c r="L47" s="1715">
        <v>109.6</v>
      </c>
      <c r="M47" s="1715">
        <v>130.30000000000001</v>
      </c>
      <c r="N47" s="1715">
        <v>97.3</v>
      </c>
      <c r="O47" s="1715">
        <v>56.4</v>
      </c>
      <c r="P47" s="1715">
        <v>101.3</v>
      </c>
      <c r="Q47" s="1715">
        <v>105.2</v>
      </c>
      <c r="R47" s="1715">
        <v>89.4</v>
      </c>
      <c r="S47" s="1715">
        <v>30.4</v>
      </c>
    </row>
    <row r="48" spans="1:31" ht="14.25" customHeight="1">
      <c r="A48" s="86"/>
      <c r="B48" s="1711">
        <v>12</v>
      </c>
      <c r="C48" s="1715">
        <v>102.5</v>
      </c>
      <c r="D48" s="1715">
        <v>102.6</v>
      </c>
      <c r="E48" s="1715">
        <v>0</v>
      </c>
      <c r="F48" s="1715">
        <v>128.1</v>
      </c>
      <c r="G48" s="1715">
        <v>62</v>
      </c>
      <c r="H48" s="1715">
        <v>34.299999999999997</v>
      </c>
      <c r="I48" s="1716">
        <v>133</v>
      </c>
      <c r="J48" s="1715">
        <v>70</v>
      </c>
      <c r="K48" s="1715">
        <v>108.6</v>
      </c>
      <c r="L48" s="1715">
        <v>101</v>
      </c>
      <c r="M48" s="1715">
        <v>111.5</v>
      </c>
      <c r="N48" s="1715">
        <v>100.1</v>
      </c>
      <c r="O48" s="1715">
        <v>50.1</v>
      </c>
      <c r="P48" s="1715">
        <v>98.7</v>
      </c>
      <c r="Q48" s="1715">
        <v>108.8</v>
      </c>
      <c r="R48" s="1715">
        <v>77.8</v>
      </c>
      <c r="S48" s="1715">
        <v>36.6</v>
      </c>
    </row>
    <row r="49" spans="1:20" ht="14.25" customHeight="1">
      <c r="A49" s="86"/>
      <c r="B49" s="1711">
        <v>2024.1</v>
      </c>
      <c r="C49" s="1715">
        <v>92.2</v>
      </c>
      <c r="D49" s="1715">
        <v>92.3</v>
      </c>
      <c r="E49" s="1715">
        <v>0</v>
      </c>
      <c r="F49" s="1715">
        <v>96.8</v>
      </c>
      <c r="G49" s="1715">
        <v>61.4</v>
      </c>
      <c r="H49" s="1715">
        <v>42.6</v>
      </c>
      <c r="I49" s="1716">
        <v>120.4</v>
      </c>
      <c r="J49" s="1715">
        <v>66.099999999999994</v>
      </c>
      <c r="K49" s="1715">
        <v>119.4</v>
      </c>
      <c r="L49" s="1715">
        <v>110.2</v>
      </c>
      <c r="M49" s="1715">
        <v>112</v>
      </c>
      <c r="N49" s="1715">
        <v>102.7</v>
      </c>
      <c r="O49" s="1715">
        <v>48.3</v>
      </c>
      <c r="P49" s="1715">
        <v>83.7</v>
      </c>
      <c r="Q49" s="1715">
        <v>91.9</v>
      </c>
      <c r="R49" s="1715">
        <v>71.400000000000006</v>
      </c>
      <c r="S49" s="1715">
        <v>36.5</v>
      </c>
    </row>
    <row r="50" spans="1:20" ht="14.25" customHeight="1">
      <c r="B50" s="1711">
        <v>2</v>
      </c>
      <c r="C50" s="1715">
        <v>92.5</v>
      </c>
      <c r="D50" s="1715">
        <v>92.6</v>
      </c>
      <c r="E50" s="1715">
        <v>0</v>
      </c>
      <c r="F50" s="1715">
        <v>111.9</v>
      </c>
      <c r="G50" s="1715">
        <v>60.3</v>
      </c>
      <c r="H50" s="1715">
        <v>31.4</v>
      </c>
      <c r="I50" s="1716">
        <v>118.4</v>
      </c>
      <c r="J50" s="1715">
        <v>74.7</v>
      </c>
      <c r="K50" s="1715">
        <v>107.2</v>
      </c>
      <c r="L50" s="1715">
        <v>118.9</v>
      </c>
      <c r="M50" s="1715">
        <v>131.80000000000001</v>
      </c>
      <c r="N50" s="1715">
        <v>108</v>
      </c>
      <c r="O50" s="1715">
        <v>50.8</v>
      </c>
      <c r="P50" s="1715">
        <v>108.2</v>
      </c>
      <c r="Q50" s="1715">
        <v>92.8</v>
      </c>
      <c r="R50" s="1715">
        <v>78.8</v>
      </c>
      <c r="S50" s="1715">
        <v>58</v>
      </c>
      <c r="T50" s="72"/>
    </row>
    <row r="51" spans="1:20" ht="14.25" customHeight="1">
      <c r="A51" s="86" t="s">
        <v>147</v>
      </c>
      <c r="B51" s="1711">
        <v>3</v>
      </c>
      <c r="C51" s="1715">
        <v>98.5</v>
      </c>
      <c r="D51" s="1715">
        <v>98.6</v>
      </c>
      <c r="E51" s="1715">
        <v>0</v>
      </c>
      <c r="F51" s="1715">
        <v>121.1</v>
      </c>
      <c r="G51" s="1715">
        <v>62.6</v>
      </c>
      <c r="H51" s="1715">
        <v>34.200000000000003</v>
      </c>
      <c r="I51" s="1716">
        <v>123.6</v>
      </c>
      <c r="J51" s="1715">
        <v>73.900000000000006</v>
      </c>
      <c r="K51" s="1715">
        <v>120.6</v>
      </c>
      <c r="L51" s="1715">
        <v>130.9</v>
      </c>
      <c r="M51" s="1715">
        <v>117.3</v>
      </c>
      <c r="N51" s="1715">
        <v>118.8</v>
      </c>
      <c r="O51" s="1715">
        <v>53.3</v>
      </c>
      <c r="P51" s="1715">
        <v>89.8</v>
      </c>
      <c r="Q51" s="1715">
        <v>98.7</v>
      </c>
      <c r="R51" s="1715">
        <v>87.5</v>
      </c>
      <c r="S51" s="1715">
        <v>90.3</v>
      </c>
      <c r="T51" s="72"/>
    </row>
    <row r="52" spans="1:20" ht="14.25" customHeight="1">
      <c r="B52" s="1711">
        <v>4</v>
      </c>
      <c r="C52" s="1715">
        <v>100.5</v>
      </c>
      <c r="D52" s="1715">
        <v>100.6</v>
      </c>
      <c r="E52" s="1715">
        <v>0</v>
      </c>
      <c r="F52" s="1715">
        <v>112.7</v>
      </c>
      <c r="G52" s="1715">
        <v>46.8</v>
      </c>
      <c r="H52" s="1715">
        <v>36.299999999999997</v>
      </c>
      <c r="I52" s="1716">
        <v>140.30000000000001</v>
      </c>
      <c r="J52" s="1715">
        <v>70.400000000000006</v>
      </c>
      <c r="K52" s="1715">
        <v>114.8</v>
      </c>
      <c r="L52" s="1715">
        <v>121</v>
      </c>
      <c r="M52" s="1715">
        <v>116.7</v>
      </c>
      <c r="N52" s="1715">
        <v>124.7</v>
      </c>
      <c r="O52" s="1715">
        <v>48.3</v>
      </c>
      <c r="P52" s="1715">
        <v>98.7</v>
      </c>
      <c r="Q52" s="1715">
        <v>103.4</v>
      </c>
      <c r="R52" s="1715">
        <v>75.3</v>
      </c>
      <c r="S52" s="1715">
        <v>61.3</v>
      </c>
      <c r="T52" s="72"/>
    </row>
    <row r="53" spans="1:20" ht="14.25" customHeight="1">
      <c r="B53" s="1711">
        <v>5</v>
      </c>
      <c r="C53" s="1715">
        <v>95.2</v>
      </c>
      <c r="D53" s="1715">
        <v>95.4</v>
      </c>
      <c r="E53" s="1715">
        <v>0</v>
      </c>
      <c r="F53" s="1715">
        <v>109.8</v>
      </c>
      <c r="G53" s="1715">
        <v>52.1</v>
      </c>
      <c r="H53" s="1715">
        <v>32.6</v>
      </c>
      <c r="I53" s="1716">
        <v>118.4</v>
      </c>
      <c r="J53" s="1715">
        <v>74.400000000000006</v>
      </c>
      <c r="K53" s="1715">
        <v>109.5</v>
      </c>
      <c r="L53" s="1715">
        <v>107.6</v>
      </c>
      <c r="M53" s="1715">
        <v>110</v>
      </c>
      <c r="N53" s="1715">
        <v>106.9</v>
      </c>
      <c r="O53" s="1715">
        <v>46.1</v>
      </c>
      <c r="P53" s="1715">
        <v>90.1</v>
      </c>
      <c r="Q53" s="1715">
        <v>99.5</v>
      </c>
      <c r="R53" s="1715">
        <v>69.7</v>
      </c>
      <c r="S53" s="1715">
        <v>35.200000000000003</v>
      </c>
      <c r="T53" s="72"/>
    </row>
    <row r="54" spans="1:20" ht="14.25" customHeight="1">
      <c r="A54" s="86"/>
      <c r="B54" s="1711">
        <v>6</v>
      </c>
      <c r="C54" s="1715">
        <v>92.3</v>
      </c>
      <c r="D54" s="1715">
        <v>92.4</v>
      </c>
      <c r="E54" s="1715">
        <v>0</v>
      </c>
      <c r="F54" s="1715">
        <v>112.1</v>
      </c>
      <c r="G54" s="1715">
        <v>45.3</v>
      </c>
      <c r="H54" s="1715">
        <v>18.399999999999999</v>
      </c>
      <c r="I54" s="1716">
        <v>138.1</v>
      </c>
      <c r="J54" s="1715">
        <v>79.400000000000006</v>
      </c>
      <c r="K54" s="1715">
        <v>111.1</v>
      </c>
      <c r="L54" s="1715">
        <v>108.9</v>
      </c>
      <c r="M54" s="1715">
        <v>112.8</v>
      </c>
      <c r="N54" s="1715">
        <v>92.9</v>
      </c>
      <c r="O54" s="1715">
        <v>46.6</v>
      </c>
      <c r="P54" s="1715">
        <v>81.599999999999994</v>
      </c>
      <c r="Q54" s="1715">
        <v>92.4</v>
      </c>
      <c r="R54" s="1715">
        <v>70</v>
      </c>
      <c r="S54" s="1715">
        <v>39.299999999999997</v>
      </c>
      <c r="T54" s="72"/>
    </row>
    <row r="55" spans="1:20" ht="14.25" customHeight="1">
      <c r="A55" s="86"/>
      <c r="B55" s="1711">
        <v>7</v>
      </c>
      <c r="C55" s="1715">
        <v>99.9</v>
      </c>
      <c r="D55" s="1715">
        <v>100.1</v>
      </c>
      <c r="E55" s="1715">
        <v>0</v>
      </c>
      <c r="F55" s="1715">
        <v>101.1</v>
      </c>
      <c r="G55" s="1715">
        <v>77.400000000000006</v>
      </c>
      <c r="H55" s="1715">
        <v>20.100000000000001</v>
      </c>
      <c r="I55" s="1716">
        <v>166.7</v>
      </c>
      <c r="J55" s="1715">
        <v>73.3</v>
      </c>
      <c r="K55" s="1715">
        <v>114.1</v>
      </c>
      <c r="L55" s="1715">
        <v>109.6</v>
      </c>
      <c r="M55" s="1715">
        <v>107</v>
      </c>
      <c r="N55" s="1715">
        <v>113.4</v>
      </c>
      <c r="O55" s="1715">
        <v>47.8</v>
      </c>
      <c r="P55" s="1715">
        <v>94.8</v>
      </c>
      <c r="Q55" s="1715">
        <v>98.8</v>
      </c>
      <c r="R55" s="1715">
        <v>84.2</v>
      </c>
      <c r="S55" s="1715">
        <v>27.1</v>
      </c>
      <c r="T55" s="72"/>
    </row>
    <row r="56" spans="1:20" ht="14.25" customHeight="1">
      <c r="A56" s="86"/>
      <c r="B56" s="1711">
        <v>8</v>
      </c>
      <c r="C56" s="1715">
        <v>88.2</v>
      </c>
      <c r="D56" s="1715">
        <v>88.3</v>
      </c>
      <c r="E56" s="1715">
        <v>0</v>
      </c>
      <c r="F56" s="1715">
        <v>103</v>
      </c>
      <c r="G56" s="1715">
        <v>48.8</v>
      </c>
      <c r="H56" s="1715">
        <v>20.100000000000001</v>
      </c>
      <c r="I56" s="1716">
        <v>153.5</v>
      </c>
      <c r="J56" s="1715">
        <v>57.4</v>
      </c>
      <c r="K56" s="1715">
        <v>110.5</v>
      </c>
      <c r="L56" s="1715">
        <v>94.9</v>
      </c>
      <c r="M56" s="1715">
        <v>101.5</v>
      </c>
      <c r="N56" s="1715">
        <v>92.9</v>
      </c>
      <c r="O56" s="1715">
        <v>35.299999999999997</v>
      </c>
      <c r="P56" s="1715">
        <v>81.3</v>
      </c>
      <c r="Q56" s="1715">
        <v>86.1</v>
      </c>
      <c r="R56" s="1715">
        <v>63.8</v>
      </c>
      <c r="S56" s="1715">
        <v>36</v>
      </c>
      <c r="T56" s="72"/>
    </row>
    <row r="57" spans="1:20" ht="14.25" customHeight="1">
      <c r="A57" s="86"/>
      <c r="B57" s="1711">
        <v>9</v>
      </c>
      <c r="C57" s="1715">
        <v>93.6</v>
      </c>
      <c r="D57" s="1715">
        <v>93.6</v>
      </c>
      <c r="E57" s="1715">
        <v>0</v>
      </c>
      <c r="F57" s="1715">
        <v>100.7</v>
      </c>
      <c r="G57" s="1715">
        <v>49.4</v>
      </c>
      <c r="H57" s="1715">
        <v>22.4</v>
      </c>
      <c r="I57" s="1716">
        <v>148.6</v>
      </c>
      <c r="J57" s="1715">
        <v>76.8</v>
      </c>
      <c r="K57" s="1715">
        <v>111</v>
      </c>
      <c r="L57" s="1715">
        <v>111.3</v>
      </c>
      <c r="M57" s="1715">
        <v>109.8</v>
      </c>
      <c r="N57" s="1715">
        <v>107.1</v>
      </c>
      <c r="O57" s="1715">
        <v>46.1</v>
      </c>
      <c r="P57" s="1715">
        <v>89.7</v>
      </c>
      <c r="Q57" s="1715">
        <v>92.3</v>
      </c>
      <c r="R57" s="1715">
        <v>80.3</v>
      </c>
      <c r="S57" s="1715">
        <v>108.3</v>
      </c>
      <c r="T57" s="72"/>
    </row>
    <row r="58" spans="1:20" s="89" customFormat="1" ht="14.25" customHeight="1">
      <c r="A58" s="86"/>
      <c r="B58" s="1711">
        <v>10</v>
      </c>
      <c r="C58" s="1715">
        <v>100</v>
      </c>
      <c r="D58" s="1715">
        <v>100</v>
      </c>
      <c r="E58" s="1715">
        <v>0</v>
      </c>
      <c r="F58" s="1715">
        <v>87.2</v>
      </c>
      <c r="G58" s="1715">
        <v>48.5</v>
      </c>
      <c r="H58" s="1715">
        <v>21.3</v>
      </c>
      <c r="I58" s="1716">
        <v>162</v>
      </c>
      <c r="J58" s="1715">
        <v>81.3</v>
      </c>
      <c r="K58" s="1715">
        <v>117.7</v>
      </c>
      <c r="L58" s="1715">
        <v>115.6</v>
      </c>
      <c r="M58" s="1715">
        <v>107.6</v>
      </c>
      <c r="N58" s="1715">
        <v>115.2</v>
      </c>
      <c r="O58" s="1715">
        <v>49.5</v>
      </c>
      <c r="P58" s="1715">
        <v>113.9</v>
      </c>
      <c r="Q58" s="1715">
        <v>100.7</v>
      </c>
      <c r="R58" s="1715">
        <v>76.8</v>
      </c>
      <c r="S58" s="1715">
        <v>62.9</v>
      </c>
      <c r="T58" s="87"/>
    </row>
    <row r="59" spans="1:20" s="89" customFormat="1" ht="14.25" customHeight="1">
      <c r="A59" s="86"/>
      <c r="B59" s="1711">
        <v>11</v>
      </c>
      <c r="C59" s="1715">
        <v>101.1</v>
      </c>
      <c r="D59" s="1715">
        <v>101.2</v>
      </c>
      <c r="E59" s="1715">
        <v>0</v>
      </c>
      <c r="F59" s="1715">
        <v>111.4</v>
      </c>
      <c r="G59" s="1715">
        <v>54.6</v>
      </c>
      <c r="H59" s="1715">
        <v>23</v>
      </c>
      <c r="I59" s="1716">
        <v>144.5</v>
      </c>
      <c r="J59" s="1715">
        <v>80.3</v>
      </c>
      <c r="K59" s="1715">
        <v>117</v>
      </c>
      <c r="L59" s="1715">
        <v>99</v>
      </c>
      <c r="M59" s="1715">
        <v>140</v>
      </c>
      <c r="N59" s="1715">
        <v>83.8</v>
      </c>
      <c r="O59" s="1715">
        <v>41.9</v>
      </c>
      <c r="P59" s="1715">
        <v>101.6</v>
      </c>
      <c r="Q59" s="1715">
        <v>104.4</v>
      </c>
      <c r="R59" s="1715">
        <v>90.3</v>
      </c>
      <c r="S59" s="1715">
        <v>72.099999999999994</v>
      </c>
      <c r="T59" s="87"/>
    </row>
    <row r="60" spans="1:20" s="89" customFormat="1" ht="14.25" customHeight="1">
      <c r="A60" s="86"/>
      <c r="B60" s="1711"/>
      <c r="C60" s="1715"/>
      <c r="D60" s="1715"/>
      <c r="E60" s="1715"/>
      <c r="F60" s="1715"/>
      <c r="G60" s="1715"/>
      <c r="H60" s="1715"/>
      <c r="I60" s="1716"/>
      <c r="J60" s="1715"/>
      <c r="K60" s="1715"/>
      <c r="L60" s="1715"/>
      <c r="M60" s="1715"/>
      <c r="N60" s="1715"/>
      <c r="O60" s="1715"/>
      <c r="P60" s="1715"/>
      <c r="Q60" s="1715"/>
      <c r="R60" s="1715"/>
      <c r="S60" s="1715"/>
      <c r="T60" s="87"/>
    </row>
    <row r="61" spans="1:20" s="89" customFormat="1" ht="14.25" customHeight="1">
      <c r="A61" s="86"/>
      <c r="B61" s="2065" t="s">
        <v>36</v>
      </c>
      <c r="C61" s="2067">
        <f>((C59/C47)*100)-100</f>
        <v>-1.8446601941747645</v>
      </c>
      <c r="D61" s="2067">
        <f t="shared" ref="D61:R61" si="1">((D59/D47)*100)-100</f>
        <v>-1.9379844961240309</v>
      </c>
      <c r="E61" s="2067" t="e">
        <f t="shared" si="1"/>
        <v>#DIV/0!</v>
      </c>
      <c r="F61" s="2067">
        <f t="shared" si="1"/>
        <v>-20.99290780141844</v>
      </c>
      <c r="G61" s="2067">
        <f t="shared" si="1"/>
        <v>-8.8480801335559249</v>
      </c>
      <c r="H61" s="2067">
        <f t="shared" si="1"/>
        <v>-53.156822810590633</v>
      </c>
      <c r="I61" s="2068">
        <f t="shared" si="1"/>
        <v>12.53894080996885</v>
      </c>
      <c r="J61" s="2067">
        <f t="shared" si="1"/>
        <v>8.3670715249662777</v>
      </c>
      <c r="K61" s="2067">
        <f t="shared" si="1"/>
        <v>-1.6806722689075713</v>
      </c>
      <c r="L61" s="2067">
        <f t="shared" si="1"/>
        <v>-9.6715328467153228</v>
      </c>
      <c r="M61" s="2067">
        <f t="shared" si="1"/>
        <v>7.4443591711435033</v>
      </c>
      <c r="N61" s="2067">
        <f t="shared" si="1"/>
        <v>-13.874614594039059</v>
      </c>
      <c r="O61" s="2067">
        <f t="shared" si="1"/>
        <v>-25.709219858156033</v>
      </c>
      <c r="P61" s="2067">
        <f t="shared" si="1"/>
        <v>0.29615004935834577</v>
      </c>
      <c r="Q61" s="2067">
        <f t="shared" si="1"/>
        <v>-0.76045627376424818</v>
      </c>
      <c r="R61" s="2067">
        <f t="shared" si="1"/>
        <v>1.0067114093959617</v>
      </c>
      <c r="S61" s="2069">
        <f>((S59/S47)*100)-100</f>
        <v>137.17105263157893</v>
      </c>
      <c r="T61" s="87"/>
    </row>
    <row r="62" spans="1:20" s="89" customFormat="1" ht="14.25" customHeight="1">
      <c r="A62" s="86"/>
      <c r="B62" s="91"/>
      <c r="C62" s="92"/>
      <c r="D62" s="92"/>
      <c r="E62" s="92"/>
      <c r="F62" s="92"/>
      <c r="G62" s="92"/>
      <c r="H62" s="92"/>
      <c r="I62" s="92"/>
      <c r="J62" s="92"/>
      <c r="K62" s="92"/>
      <c r="L62" s="92"/>
      <c r="M62" s="92"/>
      <c r="N62" s="92"/>
      <c r="O62" s="92"/>
      <c r="P62" s="92"/>
      <c r="Q62" s="93"/>
      <c r="R62" s="92"/>
      <c r="S62" s="93"/>
      <c r="T62" s="87"/>
    </row>
    <row r="63" spans="1:20" s="89" customFormat="1" ht="14.25" customHeight="1">
      <c r="A63" s="1512"/>
      <c r="B63" s="1513"/>
      <c r="C63" s="2198"/>
      <c r="D63" s="1703"/>
      <c r="E63" s="1703"/>
      <c r="F63" s="1703"/>
      <c r="G63" s="1703"/>
      <c r="H63" s="1703"/>
      <c r="I63" s="1703"/>
      <c r="J63" s="1703"/>
      <c r="K63" s="1703"/>
      <c r="L63" s="1703"/>
      <c r="M63" s="1703"/>
      <c r="N63" s="1703"/>
      <c r="O63" s="1703"/>
      <c r="P63" s="1703"/>
      <c r="Q63" s="1703"/>
      <c r="R63" s="1703"/>
      <c r="S63" s="1703"/>
      <c r="T63" s="87"/>
    </row>
    <row r="64" spans="1:20" s="89" customFormat="1" ht="14.25" customHeight="1">
      <c r="A64" s="2207"/>
      <c r="B64" s="2196" t="s">
        <v>139</v>
      </c>
      <c r="C64" s="96">
        <v>10000</v>
      </c>
      <c r="D64" s="1703">
        <v>9847.4</v>
      </c>
      <c r="E64" s="1717">
        <v>0</v>
      </c>
      <c r="F64" s="1703">
        <v>389.6</v>
      </c>
      <c r="G64" s="1717" t="s">
        <v>148</v>
      </c>
      <c r="H64" s="1703">
        <v>566.29999999999995</v>
      </c>
      <c r="I64" s="1717" t="s">
        <v>148</v>
      </c>
      <c r="J64" s="1717">
        <v>490</v>
      </c>
      <c r="K64" s="1703">
        <v>2535.3000000000002</v>
      </c>
      <c r="L64" s="1703">
        <v>369.3</v>
      </c>
      <c r="M64" s="1703">
        <v>214.8</v>
      </c>
      <c r="N64" s="1703">
        <v>693.3</v>
      </c>
      <c r="O64" s="1703">
        <v>169.3</v>
      </c>
      <c r="P64" s="1703">
        <v>109.4</v>
      </c>
      <c r="Q64" s="1703">
        <v>3996.4</v>
      </c>
      <c r="R64" s="1703">
        <v>130.5</v>
      </c>
      <c r="S64" s="1703">
        <v>152.6</v>
      </c>
      <c r="T64" s="87"/>
    </row>
    <row r="65" spans="1:20" s="89" customFormat="1" ht="14.25" customHeight="1">
      <c r="A65" s="2207"/>
      <c r="B65" s="2159"/>
      <c r="C65" s="1703"/>
      <c r="D65" s="1703"/>
      <c r="E65" s="1717"/>
      <c r="F65" s="1703"/>
      <c r="G65" s="1717"/>
      <c r="H65" s="1703"/>
      <c r="I65" s="1717"/>
      <c r="J65" s="1717"/>
      <c r="K65" s="1703"/>
      <c r="L65" s="1703"/>
      <c r="M65" s="1703"/>
      <c r="N65" s="1703"/>
      <c r="O65" s="1703"/>
      <c r="P65" s="1703"/>
      <c r="Q65" s="1703"/>
      <c r="R65" s="1703"/>
      <c r="S65" s="1703"/>
      <c r="T65" s="87"/>
    </row>
    <row r="66" spans="1:20" s="89" customFormat="1" ht="14.25" customHeight="1">
      <c r="A66" s="2207"/>
      <c r="B66" s="1718">
        <v>2019</v>
      </c>
      <c r="C66" s="94">
        <v>127</v>
      </c>
      <c r="D66" s="1707">
        <v>127.9</v>
      </c>
      <c r="E66" s="1717">
        <v>0</v>
      </c>
      <c r="F66" s="1707">
        <v>99.8</v>
      </c>
      <c r="G66" s="1717" t="s">
        <v>866</v>
      </c>
      <c r="H66" s="1707">
        <v>239.7</v>
      </c>
      <c r="I66" s="1717" t="s">
        <v>866</v>
      </c>
      <c r="J66" s="1717">
        <v>486.4</v>
      </c>
      <c r="K66" s="1707">
        <v>95.7</v>
      </c>
      <c r="L66" s="1707">
        <v>130</v>
      </c>
      <c r="M66" s="1707">
        <v>111.5</v>
      </c>
      <c r="N66" s="1707">
        <v>101.2</v>
      </c>
      <c r="O66" s="1707">
        <v>85.3</v>
      </c>
      <c r="P66" s="1707">
        <v>100.3</v>
      </c>
      <c r="Q66" s="1707">
        <v>101.7</v>
      </c>
      <c r="R66" s="1707">
        <v>74.400000000000006</v>
      </c>
      <c r="S66" s="1707">
        <v>69.900000000000006</v>
      </c>
      <c r="T66" s="87"/>
    </row>
    <row r="67" spans="1:20" s="89" customFormat="1" ht="14.25" customHeight="1">
      <c r="A67" s="2207"/>
      <c r="B67" s="1718" t="s">
        <v>1782</v>
      </c>
      <c r="C67" s="94">
        <v>124.7</v>
      </c>
      <c r="D67" s="1707">
        <v>125.7</v>
      </c>
      <c r="E67" s="1717">
        <v>0</v>
      </c>
      <c r="F67" s="1707">
        <v>74.400000000000006</v>
      </c>
      <c r="G67" s="1717" t="s">
        <v>866</v>
      </c>
      <c r="H67" s="1707">
        <v>159.6</v>
      </c>
      <c r="I67" s="1717" t="s">
        <v>866</v>
      </c>
      <c r="J67" s="1717">
        <v>499.1</v>
      </c>
      <c r="K67" s="1707">
        <v>90.4</v>
      </c>
      <c r="L67" s="1707">
        <v>114.6</v>
      </c>
      <c r="M67" s="1707">
        <v>110.6</v>
      </c>
      <c r="N67" s="1707">
        <v>124</v>
      </c>
      <c r="O67" s="1707">
        <v>85.3</v>
      </c>
      <c r="P67" s="1707">
        <v>101.2</v>
      </c>
      <c r="Q67" s="1707">
        <v>105.6</v>
      </c>
      <c r="R67" s="1707">
        <v>77.900000000000006</v>
      </c>
      <c r="S67" s="1707">
        <v>63.7</v>
      </c>
      <c r="T67" s="87"/>
    </row>
    <row r="68" spans="1:20" s="89" customFormat="1" ht="14.25" customHeight="1">
      <c r="A68" s="2207"/>
      <c r="B68" s="1718" t="s">
        <v>142</v>
      </c>
      <c r="C68" s="94">
        <v>97.7</v>
      </c>
      <c r="D68" s="1707">
        <v>98.2</v>
      </c>
      <c r="E68" s="1717">
        <v>0</v>
      </c>
      <c r="F68" s="1707">
        <v>85.4</v>
      </c>
      <c r="G68" s="1717" t="s">
        <v>866</v>
      </c>
      <c r="H68" s="1707">
        <v>82.6</v>
      </c>
      <c r="I68" s="1717" t="s">
        <v>866</v>
      </c>
      <c r="J68" s="1717">
        <v>190.7</v>
      </c>
      <c r="K68" s="1707">
        <v>68.5</v>
      </c>
      <c r="L68" s="1707">
        <v>146.69999999999999</v>
      </c>
      <c r="M68" s="1707">
        <v>63.5</v>
      </c>
      <c r="N68" s="1707">
        <v>108.9</v>
      </c>
      <c r="O68" s="1707">
        <v>85.7</v>
      </c>
      <c r="P68" s="1707">
        <v>104.4</v>
      </c>
      <c r="Q68" s="1707">
        <v>96.3</v>
      </c>
      <c r="R68" s="1707">
        <v>67.599999999999994</v>
      </c>
      <c r="S68" s="1707">
        <v>65.2</v>
      </c>
      <c r="T68" s="87"/>
    </row>
    <row r="69" spans="1:20" s="89" customFormat="1" ht="14.25" customHeight="1">
      <c r="A69" s="90"/>
      <c r="B69" s="1718" t="s">
        <v>1783</v>
      </c>
      <c r="C69" s="94">
        <v>101.5</v>
      </c>
      <c r="D69" s="1707">
        <v>102.2</v>
      </c>
      <c r="E69" s="1717">
        <v>0</v>
      </c>
      <c r="F69" s="1707">
        <v>97.4</v>
      </c>
      <c r="G69" s="1717" t="s">
        <v>866</v>
      </c>
      <c r="H69" s="1707">
        <v>70.3</v>
      </c>
      <c r="I69" s="1717" t="s">
        <v>866</v>
      </c>
      <c r="J69" s="1717">
        <v>237.8</v>
      </c>
      <c r="K69" s="1707">
        <v>74.2</v>
      </c>
      <c r="L69" s="1707">
        <v>133.80000000000001</v>
      </c>
      <c r="M69" s="1707">
        <v>74</v>
      </c>
      <c r="N69" s="1707">
        <v>117.7</v>
      </c>
      <c r="O69" s="1707">
        <v>82.6</v>
      </c>
      <c r="P69" s="1707">
        <v>100.7</v>
      </c>
      <c r="Q69" s="1707">
        <v>89.1</v>
      </c>
      <c r="R69" s="1707">
        <v>82.8</v>
      </c>
      <c r="S69" s="1707">
        <v>54.7</v>
      </c>
      <c r="T69" s="87"/>
    </row>
    <row r="70" spans="1:20" s="89" customFormat="1" ht="14.25" customHeight="1">
      <c r="A70" s="2207"/>
      <c r="B70" s="1718" t="s">
        <v>1897</v>
      </c>
      <c r="C70" s="94">
        <v>101.2</v>
      </c>
      <c r="D70" s="1707">
        <v>102</v>
      </c>
      <c r="E70" s="1717">
        <v>0</v>
      </c>
      <c r="F70" s="1707">
        <v>105.3</v>
      </c>
      <c r="G70" s="1717" t="s">
        <v>866</v>
      </c>
      <c r="H70" s="1707">
        <v>47.7</v>
      </c>
      <c r="I70" s="1717" t="s">
        <v>866</v>
      </c>
      <c r="J70" s="1717">
        <v>154.4</v>
      </c>
      <c r="K70" s="1707">
        <v>86.8</v>
      </c>
      <c r="L70" s="1707">
        <v>167.1</v>
      </c>
      <c r="M70" s="1707">
        <v>105</v>
      </c>
      <c r="N70" s="1707">
        <v>109.6</v>
      </c>
      <c r="O70" s="1707">
        <v>84.3</v>
      </c>
      <c r="P70" s="1707">
        <v>117.7</v>
      </c>
      <c r="Q70" s="1707">
        <v>83.3</v>
      </c>
      <c r="R70" s="1707">
        <v>79.5</v>
      </c>
      <c r="S70" s="1707">
        <v>55.5</v>
      </c>
      <c r="T70" s="87"/>
    </row>
    <row r="71" spans="1:20" s="89" customFormat="1" ht="14.25" customHeight="1">
      <c r="A71" s="86"/>
      <c r="B71" s="1719"/>
      <c r="C71" s="97"/>
      <c r="D71" s="1710"/>
      <c r="E71" s="1717"/>
      <c r="F71" s="1710"/>
      <c r="G71" s="1717"/>
      <c r="H71" s="1710"/>
      <c r="I71" s="1717"/>
      <c r="J71" s="1717"/>
      <c r="K71" s="1710"/>
      <c r="L71" s="1710"/>
      <c r="M71" s="1710"/>
      <c r="N71" s="1710"/>
      <c r="O71" s="1710"/>
      <c r="P71" s="1710"/>
      <c r="Q71" s="1710"/>
      <c r="R71" s="1710"/>
      <c r="S71" s="1710"/>
      <c r="T71" s="87"/>
    </row>
    <row r="72" spans="1:20" s="89" customFormat="1" ht="14.25" customHeight="1">
      <c r="A72" s="2207"/>
      <c r="B72" s="2160">
        <v>2023.9</v>
      </c>
      <c r="C72" s="1720">
        <v>101.3</v>
      </c>
      <c r="D72" s="1720">
        <v>102.1</v>
      </c>
      <c r="E72" s="1717">
        <v>0</v>
      </c>
      <c r="F72" s="1720">
        <v>108.2</v>
      </c>
      <c r="G72" s="1717" t="s">
        <v>148</v>
      </c>
      <c r="H72" s="1720">
        <v>62.1</v>
      </c>
      <c r="I72" s="1717" t="s">
        <v>148</v>
      </c>
      <c r="J72" s="1717">
        <v>161.1</v>
      </c>
      <c r="K72" s="1716">
        <v>89.2</v>
      </c>
      <c r="L72" s="1715">
        <v>187.3</v>
      </c>
      <c r="M72" s="1715">
        <v>109</v>
      </c>
      <c r="N72" s="1715">
        <v>118.5</v>
      </c>
      <c r="O72" s="1715">
        <v>85.1</v>
      </c>
      <c r="P72" s="1715">
        <v>123.2</v>
      </c>
      <c r="Q72" s="1715">
        <v>80.7</v>
      </c>
      <c r="R72" s="1715">
        <v>80.8</v>
      </c>
      <c r="S72" s="1715">
        <v>54</v>
      </c>
      <c r="T72" s="87"/>
    </row>
    <row r="73" spans="1:20" s="89" customFormat="1" ht="14.25" customHeight="1">
      <c r="A73" s="2158" t="s">
        <v>149</v>
      </c>
      <c r="B73" s="2160">
        <v>10</v>
      </c>
      <c r="C73" s="1720">
        <v>97.4</v>
      </c>
      <c r="D73" s="1720">
        <v>98.2</v>
      </c>
      <c r="E73" s="1717">
        <v>0</v>
      </c>
      <c r="F73" s="1720">
        <v>111.1</v>
      </c>
      <c r="G73" s="1717" t="s">
        <v>148</v>
      </c>
      <c r="H73" s="1720">
        <v>20.3</v>
      </c>
      <c r="I73" s="1717" t="s">
        <v>148</v>
      </c>
      <c r="J73" s="1717">
        <v>158.5</v>
      </c>
      <c r="K73" s="1716">
        <v>81.400000000000006</v>
      </c>
      <c r="L73" s="1715">
        <v>178.5</v>
      </c>
      <c r="M73" s="1715">
        <v>123.3</v>
      </c>
      <c r="N73" s="1715">
        <v>120.9</v>
      </c>
      <c r="O73" s="1715">
        <v>85.2</v>
      </c>
      <c r="P73" s="1715">
        <v>132.9</v>
      </c>
      <c r="Q73" s="1715">
        <v>84.5</v>
      </c>
      <c r="R73" s="1715">
        <v>86.3</v>
      </c>
      <c r="S73" s="1715">
        <v>50.8</v>
      </c>
      <c r="T73" s="87"/>
    </row>
    <row r="74" spans="1:20" s="89" customFormat="1" ht="14.25" customHeight="1">
      <c r="A74" s="2158"/>
      <c r="B74" s="2161">
        <v>11</v>
      </c>
      <c r="C74" s="1720">
        <v>94.4</v>
      </c>
      <c r="D74" s="1720">
        <v>95</v>
      </c>
      <c r="E74" s="1717">
        <v>0</v>
      </c>
      <c r="F74" s="1720">
        <v>109.1</v>
      </c>
      <c r="G74" s="1717" t="s">
        <v>148</v>
      </c>
      <c r="H74" s="1720">
        <v>31.9</v>
      </c>
      <c r="I74" s="1717" t="s">
        <v>148</v>
      </c>
      <c r="J74" s="1717">
        <v>130.69999999999999</v>
      </c>
      <c r="K74" s="1716">
        <v>79.099999999999994</v>
      </c>
      <c r="L74" s="1715">
        <v>144.30000000000001</v>
      </c>
      <c r="M74" s="1715">
        <v>119.6</v>
      </c>
      <c r="N74" s="1715">
        <v>94</v>
      </c>
      <c r="O74" s="1715">
        <v>84.7</v>
      </c>
      <c r="P74" s="1715">
        <v>131.6</v>
      </c>
      <c r="Q74" s="1715">
        <v>88.4</v>
      </c>
      <c r="R74" s="1715">
        <v>78.400000000000006</v>
      </c>
      <c r="S74" s="1715">
        <v>53.7</v>
      </c>
      <c r="T74" s="87"/>
    </row>
    <row r="75" spans="1:20" s="89" customFormat="1" ht="14.25" customHeight="1">
      <c r="A75" s="2158"/>
      <c r="B75" s="2161">
        <v>12</v>
      </c>
      <c r="C75" s="1720">
        <v>95.5</v>
      </c>
      <c r="D75" s="1720">
        <v>96.2</v>
      </c>
      <c r="E75" s="1717">
        <v>0</v>
      </c>
      <c r="F75" s="1720">
        <v>109.9</v>
      </c>
      <c r="G75" s="1717" t="s">
        <v>148</v>
      </c>
      <c r="H75" s="1720">
        <v>14.7</v>
      </c>
      <c r="I75" s="1717" t="s">
        <v>148</v>
      </c>
      <c r="J75" s="1717">
        <v>128.1</v>
      </c>
      <c r="K75" s="1716">
        <v>85.2</v>
      </c>
      <c r="L75" s="1715">
        <v>164.8</v>
      </c>
      <c r="M75" s="1715">
        <v>109.9</v>
      </c>
      <c r="N75" s="1715">
        <v>104</v>
      </c>
      <c r="O75" s="1715">
        <v>85.8</v>
      </c>
      <c r="P75" s="1715">
        <v>133.19999999999999</v>
      </c>
      <c r="Q75" s="1715">
        <v>88.2</v>
      </c>
      <c r="R75" s="1715">
        <v>69.900000000000006</v>
      </c>
      <c r="S75" s="1715">
        <v>52.4</v>
      </c>
      <c r="T75" s="87"/>
    </row>
    <row r="76" spans="1:20" s="89" customFormat="1" ht="14.25" customHeight="1">
      <c r="A76" s="2207"/>
      <c r="B76" s="2161">
        <v>2024.1</v>
      </c>
      <c r="C76" s="1720">
        <v>97.2</v>
      </c>
      <c r="D76" s="1720">
        <v>97.7</v>
      </c>
      <c r="E76" s="1717">
        <v>0</v>
      </c>
      <c r="F76" s="1720">
        <v>112.6</v>
      </c>
      <c r="G76" s="1717" t="s">
        <v>148</v>
      </c>
      <c r="H76" s="1720">
        <v>36.4</v>
      </c>
      <c r="I76" s="1717" t="s">
        <v>148</v>
      </c>
      <c r="J76" s="1717">
        <v>149.80000000000001</v>
      </c>
      <c r="K76" s="1716">
        <v>76.2</v>
      </c>
      <c r="L76" s="1715">
        <v>181.3</v>
      </c>
      <c r="M76" s="1715">
        <v>98</v>
      </c>
      <c r="N76" s="1715">
        <v>115.2</v>
      </c>
      <c r="O76" s="1715">
        <v>84.2</v>
      </c>
      <c r="P76" s="1715">
        <v>118.9</v>
      </c>
      <c r="Q76" s="1715">
        <v>89</v>
      </c>
      <c r="R76" s="1715">
        <v>70.099999999999994</v>
      </c>
      <c r="S76" s="1715">
        <v>60.2</v>
      </c>
      <c r="T76" s="87"/>
    </row>
    <row r="77" spans="1:20" ht="14.25" customHeight="1">
      <c r="A77" s="2208"/>
      <c r="B77" s="2161">
        <v>2</v>
      </c>
      <c r="C77" s="1720">
        <v>98.1</v>
      </c>
      <c r="D77" s="1720">
        <v>98.7</v>
      </c>
      <c r="E77" s="1717">
        <v>0</v>
      </c>
      <c r="F77" s="1720">
        <v>108</v>
      </c>
      <c r="G77" s="1717" t="s">
        <v>148</v>
      </c>
      <c r="H77" s="1720">
        <v>42.6</v>
      </c>
      <c r="I77" s="1717" t="s">
        <v>148</v>
      </c>
      <c r="J77" s="1717">
        <v>130.69999999999999</v>
      </c>
      <c r="K77" s="1716">
        <v>81.7</v>
      </c>
      <c r="L77" s="1715">
        <v>195.1</v>
      </c>
      <c r="M77" s="1715">
        <v>70</v>
      </c>
      <c r="N77" s="1715">
        <v>116.5</v>
      </c>
      <c r="O77" s="1715">
        <v>84.1</v>
      </c>
      <c r="P77" s="1715">
        <v>113.5</v>
      </c>
      <c r="Q77" s="1715">
        <v>88.3</v>
      </c>
      <c r="R77" s="1715">
        <v>77.3</v>
      </c>
      <c r="S77" s="1715">
        <v>59.7</v>
      </c>
      <c r="T77" s="72"/>
    </row>
    <row r="78" spans="1:20" ht="14.25" customHeight="1">
      <c r="A78" s="2207" t="s">
        <v>150</v>
      </c>
      <c r="B78" s="2161">
        <v>3</v>
      </c>
      <c r="C78" s="1720">
        <v>98.1</v>
      </c>
      <c r="D78" s="1720">
        <v>98.9</v>
      </c>
      <c r="E78" s="1717">
        <v>0</v>
      </c>
      <c r="F78" s="1720">
        <v>113.8</v>
      </c>
      <c r="G78" s="1717" t="s">
        <v>148</v>
      </c>
      <c r="H78" s="1720">
        <v>56.2</v>
      </c>
      <c r="I78" s="1717" t="s">
        <v>148</v>
      </c>
      <c r="J78" s="1717">
        <v>131.4</v>
      </c>
      <c r="K78" s="1716">
        <v>75.599999999999994</v>
      </c>
      <c r="L78" s="1715">
        <v>196.2</v>
      </c>
      <c r="M78" s="1715">
        <v>65.099999999999994</v>
      </c>
      <c r="N78" s="1715">
        <v>122.4</v>
      </c>
      <c r="O78" s="1715">
        <v>80.400000000000006</v>
      </c>
      <c r="P78" s="1715">
        <v>119.6</v>
      </c>
      <c r="Q78" s="1715">
        <v>89.1</v>
      </c>
      <c r="R78" s="1715">
        <v>70.7</v>
      </c>
      <c r="S78" s="1715">
        <v>45.3</v>
      </c>
    </row>
    <row r="79" spans="1:20" ht="14.25" customHeight="1">
      <c r="A79" s="2208"/>
      <c r="B79" s="2161">
        <v>4</v>
      </c>
      <c r="C79" s="1720">
        <v>99.4</v>
      </c>
      <c r="D79" s="1720">
        <v>100</v>
      </c>
      <c r="E79" s="1717">
        <v>0</v>
      </c>
      <c r="F79" s="1720">
        <v>113.4</v>
      </c>
      <c r="G79" s="1717" t="s">
        <v>148</v>
      </c>
      <c r="H79" s="1720">
        <v>24.1</v>
      </c>
      <c r="I79" s="1717" t="s">
        <v>148</v>
      </c>
      <c r="J79" s="1717">
        <v>156.9</v>
      </c>
      <c r="K79" s="1716">
        <v>74.3</v>
      </c>
      <c r="L79" s="1715">
        <v>193.5</v>
      </c>
      <c r="M79" s="1715">
        <v>59.1</v>
      </c>
      <c r="N79" s="1715">
        <v>111.4</v>
      </c>
      <c r="O79" s="1715">
        <v>80.099999999999994</v>
      </c>
      <c r="P79" s="1715">
        <v>118.9</v>
      </c>
      <c r="Q79" s="1715">
        <v>98.5</v>
      </c>
      <c r="R79" s="1715">
        <v>84.6</v>
      </c>
      <c r="S79" s="1715">
        <v>65.7</v>
      </c>
    </row>
    <row r="80" spans="1:20" ht="14.25" customHeight="1">
      <c r="A80" s="2208"/>
      <c r="B80" s="2161">
        <v>5</v>
      </c>
      <c r="C80" s="1720">
        <v>98.9</v>
      </c>
      <c r="D80" s="1720">
        <v>99.3</v>
      </c>
      <c r="E80" s="1717">
        <v>0</v>
      </c>
      <c r="F80" s="1720">
        <v>111.3</v>
      </c>
      <c r="G80" s="1717" t="s">
        <v>148</v>
      </c>
      <c r="H80" s="1720">
        <v>6</v>
      </c>
      <c r="I80" s="1717" t="s">
        <v>148</v>
      </c>
      <c r="J80" s="1717">
        <v>139.80000000000001</v>
      </c>
      <c r="K80" s="1716">
        <v>79.400000000000006</v>
      </c>
      <c r="L80" s="1715">
        <v>184.1</v>
      </c>
      <c r="M80" s="1715">
        <v>62</v>
      </c>
      <c r="N80" s="1715">
        <v>90.7</v>
      </c>
      <c r="O80" s="1715">
        <v>79.5</v>
      </c>
      <c r="P80" s="1715">
        <v>112.4</v>
      </c>
      <c r="Q80" s="1715">
        <v>102.1</v>
      </c>
      <c r="R80" s="1715">
        <v>79.900000000000006</v>
      </c>
      <c r="S80" s="1715">
        <v>69.400000000000006</v>
      </c>
    </row>
    <row r="81" spans="1:20" ht="14.25" customHeight="1">
      <c r="A81" s="2207"/>
      <c r="B81" s="2161">
        <v>6</v>
      </c>
      <c r="C81" s="1720">
        <v>95.7</v>
      </c>
      <c r="D81" s="1720">
        <v>96.4</v>
      </c>
      <c r="E81" s="1717">
        <v>0</v>
      </c>
      <c r="F81" s="1720">
        <v>104.8</v>
      </c>
      <c r="G81" s="1717" t="s">
        <v>148</v>
      </c>
      <c r="H81" s="1720">
        <v>17.600000000000001</v>
      </c>
      <c r="I81" s="1717" t="s">
        <v>148</v>
      </c>
      <c r="J81" s="1717">
        <v>152.19999999999999</v>
      </c>
      <c r="K81" s="1716">
        <v>72.2</v>
      </c>
      <c r="L81" s="1715">
        <v>183.4</v>
      </c>
      <c r="M81" s="1715">
        <v>57.8</v>
      </c>
      <c r="N81" s="1715">
        <v>98.7</v>
      </c>
      <c r="O81" s="1715">
        <v>80</v>
      </c>
      <c r="P81" s="1715">
        <v>114.6</v>
      </c>
      <c r="Q81" s="1715">
        <v>98.2</v>
      </c>
      <c r="R81" s="1715">
        <v>78.099999999999994</v>
      </c>
      <c r="S81" s="1715">
        <v>48.9</v>
      </c>
    </row>
    <row r="82" spans="1:20" ht="14.25" customHeight="1">
      <c r="A82" s="2158"/>
      <c r="B82" s="2161">
        <v>7</v>
      </c>
      <c r="C82" s="1720">
        <v>90.4</v>
      </c>
      <c r="D82" s="1720">
        <v>91</v>
      </c>
      <c r="E82" s="1717">
        <v>0</v>
      </c>
      <c r="F82" s="1720">
        <v>101.7</v>
      </c>
      <c r="G82" s="1717" t="s">
        <v>148</v>
      </c>
      <c r="H82" s="1720">
        <v>17.3</v>
      </c>
      <c r="I82" s="1717" t="s">
        <v>148</v>
      </c>
      <c r="J82" s="1717">
        <v>128</v>
      </c>
      <c r="K82" s="1716">
        <v>67.7</v>
      </c>
      <c r="L82" s="1715">
        <v>189.4</v>
      </c>
      <c r="M82" s="1715">
        <v>59.7</v>
      </c>
      <c r="N82" s="1715">
        <v>100.7</v>
      </c>
      <c r="O82" s="1715">
        <v>80.099999999999994</v>
      </c>
      <c r="P82" s="1715">
        <v>113.7</v>
      </c>
      <c r="Q82" s="1715">
        <v>93.6</v>
      </c>
      <c r="R82" s="1715">
        <v>77.400000000000006</v>
      </c>
      <c r="S82" s="1715">
        <v>51.8</v>
      </c>
    </row>
    <row r="83" spans="1:20" ht="14.25" customHeight="1">
      <c r="A83" s="2158"/>
      <c r="B83" s="1711">
        <v>8</v>
      </c>
      <c r="C83" s="1720">
        <v>89.5</v>
      </c>
      <c r="D83" s="1720">
        <v>90.1</v>
      </c>
      <c r="E83" s="1717">
        <v>0</v>
      </c>
      <c r="F83" s="1720">
        <v>106</v>
      </c>
      <c r="G83" s="1717" t="s">
        <v>148</v>
      </c>
      <c r="H83" s="1720">
        <v>24.2</v>
      </c>
      <c r="I83" s="1717" t="s">
        <v>148</v>
      </c>
      <c r="J83" s="1717">
        <v>150.80000000000001</v>
      </c>
      <c r="K83" s="1716">
        <v>67.2</v>
      </c>
      <c r="L83" s="1715">
        <v>154</v>
      </c>
      <c r="M83" s="1715">
        <v>47.3</v>
      </c>
      <c r="N83" s="1715">
        <v>113.3</v>
      </c>
      <c r="O83" s="1715">
        <v>81.3</v>
      </c>
      <c r="P83" s="1715">
        <v>110.7</v>
      </c>
      <c r="Q83" s="1715">
        <v>92.8</v>
      </c>
      <c r="R83" s="1715">
        <v>77</v>
      </c>
      <c r="S83" s="1715">
        <v>51.7</v>
      </c>
    </row>
    <row r="84" spans="1:20" ht="14.25" customHeight="1">
      <c r="A84" s="2158"/>
      <c r="B84" s="1711">
        <v>9</v>
      </c>
      <c r="C84" s="1720">
        <v>88.1</v>
      </c>
      <c r="D84" s="1720">
        <v>88.9</v>
      </c>
      <c r="E84" s="1717">
        <v>0</v>
      </c>
      <c r="F84" s="1720">
        <v>106.7</v>
      </c>
      <c r="G84" s="1717" t="s">
        <v>148</v>
      </c>
      <c r="H84" s="1720">
        <v>12.8</v>
      </c>
      <c r="I84" s="1717" t="s">
        <v>148</v>
      </c>
      <c r="J84" s="1717">
        <v>134.19999999999999</v>
      </c>
      <c r="K84" s="1716">
        <v>70.099999999999994</v>
      </c>
      <c r="L84" s="1715">
        <v>145.80000000000001</v>
      </c>
      <c r="M84" s="1715">
        <v>45.5</v>
      </c>
      <c r="N84" s="1715">
        <v>114.6</v>
      </c>
      <c r="O84" s="1715">
        <v>80.8</v>
      </c>
      <c r="P84" s="1715">
        <v>112.7</v>
      </c>
      <c r="Q84" s="1715">
        <v>92.9</v>
      </c>
      <c r="R84" s="1715">
        <v>79</v>
      </c>
      <c r="S84" s="1715">
        <v>39.6</v>
      </c>
    </row>
    <row r="85" spans="1:20" ht="14.25" customHeight="1">
      <c r="A85" s="2158"/>
      <c r="B85" s="1711">
        <v>10</v>
      </c>
      <c r="C85" s="1720">
        <v>87.5</v>
      </c>
      <c r="D85" s="1720">
        <v>88.2</v>
      </c>
      <c r="E85" s="1717">
        <v>0</v>
      </c>
      <c r="F85" s="1720">
        <v>103.7</v>
      </c>
      <c r="G85" s="1717" t="s">
        <v>148</v>
      </c>
      <c r="H85" s="1953">
        <v>29.9</v>
      </c>
      <c r="I85" s="1717" t="s">
        <v>148</v>
      </c>
      <c r="J85" s="1954">
        <v>126.5</v>
      </c>
      <c r="K85" s="1854">
        <v>66.900000000000006</v>
      </c>
      <c r="L85" s="1855">
        <v>136.5</v>
      </c>
      <c r="M85" s="1855">
        <v>59.5</v>
      </c>
      <c r="N85" s="1855">
        <v>90.2</v>
      </c>
      <c r="O85" s="1855">
        <v>80.5</v>
      </c>
      <c r="P85" s="1855">
        <v>111.6</v>
      </c>
      <c r="Q85" s="1855">
        <v>96.8</v>
      </c>
      <c r="R85" s="1855">
        <v>81.2</v>
      </c>
      <c r="S85" s="1855">
        <v>46</v>
      </c>
    </row>
    <row r="86" spans="1:20" s="89" customFormat="1" ht="14.25" customHeight="1">
      <c r="A86" s="2158"/>
      <c r="B86" s="1711">
        <v>11</v>
      </c>
      <c r="C86" s="1720">
        <v>87.6</v>
      </c>
      <c r="D86" s="1720">
        <v>88.2</v>
      </c>
      <c r="E86" s="1717">
        <v>0</v>
      </c>
      <c r="F86" s="1720">
        <v>100.9</v>
      </c>
      <c r="G86" s="1717" t="s">
        <v>148</v>
      </c>
      <c r="H86" s="1720">
        <v>15.4</v>
      </c>
      <c r="I86" s="1717" t="s">
        <v>148</v>
      </c>
      <c r="J86" s="1717">
        <v>139</v>
      </c>
      <c r="K86" s="1716">
        <v>65.3</v>
      </c>
      <c r="L86" s="1715">
        <v>153.69999999999999</v>
      </c>
      <c r="M86" s="1715">
        <v>57.5</v>
      </c>
      <c r="N86" s="1715">
        <v>80.599999999999994</v>
      </c>
      <c r="O86" s="1715">
        <v>81.8</v>
      </c>
      <c r="P86" s="1715">
        <v>107.1</v>
      </c>
      <c r="Q86" s="1715">
        <v>99</v>
      </c>
      <c r="R86" s="1715">
        <v>76.099999999999994</v>
      </c>
      <c r="S86" s="1715">
        <v>52.1</v>
      </c>
      <c r="T86" s="87"/>
    </row>
    <row r="87" spans="1:20" ht="14.25" customHeight="1">
      <c r="A87" s="90"/>
      <c r="B87" s="1711"/>
      <c r="C87" s="1720"/>
      <c r="D87" s="1720"/>
      <c r="E87" s="1717"/>
      <c r="F87" s="1720"/>
      <c r="G87" s="1717"/>
      <c r="H87" s="1720"/>
      <c r="I87" s="1717"/>
      <c r="J87" s="1717"/>
      <c r="K87" s="1716"/>
      <c r="L87" s="1715"/>
      <c r="M87" s="1715"/>
      <c r="N87" s="1715"/>
      <c r="O87" s="1715"/>
      <c r="P87" s="1715"/>
      <c r="Q87" s="1715"/>
      <c r="R87" s="1715"/>
      <c r="S87" s="1715"/>
      <c r="T87" s="72"/>
    </row>
    <row r="88" spans="1:20" ht="14.25" customHeight="1">
      <c r="A88" s="90"/>
      <c r="B88" s="1504" t="s">
        <v>36</v>
      </c>
      <c r="C88" s="1505">
        <f>((C86/C74)*100)-100</f>
        <v>-7.2033898305084847</v>
      </c>
      <c r="D88" s="1505">
        <f>((D86/D74)*100)-100</f>
        <v>-7.1578947368421098</v>
      </c>
      <c r="E88" s="1506" t="s">
        <v>148</v>
      </c>
      <c r="F88" s="1505">
        <f>((F86/F74)*100)-100</f>
        <v>-7.5160403299724976</v>
      </c>
      <c r="G88" s="1506" t="s">
        <v>148</v>
      </c>
      <c r="H88" s="1505">
        <f>((H86/H74)*100)-100</f>
        <v>-51.724137931034484</v>
      </c>
      <c r="I88" s="1506" t="s">
        <v>148</v>
      </c>
      <c r="J88" s="1505">
        <f t="shared" ref="J88:R88" si="2">((J86/J74)*100)-100</f>
        <v>6.3504208110175995</v>
      </c>
      <c r="K88" s="1505">
        <f t="shared" si="2"/>
        <v>-17.446270543615668</v>
      </c>
      <c r="L88" s="1505">
        <f t="shared" si="2"/>
        <v>6.5142065142064922</v>
      </c>
      <c r="M88" s="1505">
        <f t="shared" si="2"/>
        <v>-51.92307692307692</v>
      </c>
      <c r="N88" s="1505">
        <f t="shared" si="2"/>
        <v>-14.255319148936181</v>
      </c>
      <c r="O88" s="1505">
        <f t="shared" si="2"/>
        <v>-3.4238488783943382</v>
      </c>
      <c r="P88" s="1505">
        <f t="shared" si="2"/>
        <v>-18.61702127659575</v>
      </c>
      <c r="Q88" s="1505">
        <f t="shared" si="2"/>
        <v>11.990950226244351</v>
      </c>
      <c r="R88" s="1505">
        <f t="shared" si="2"/>
        <v>-2.9336734693877702</v>
      </c>
      <c r="S88" s="1457">
        <f>((S86/S74)*100)-100</f>
        <v>-2.9795158286778474</v>
      </c>
      <c r="T88" s="72"/>
    </row>
    <row r="89" spans="1:20" ht="14.25" customHeight="1">
      <c r="A89" s="98"/>
      <c r="B89" s="99"/>
      <c r="C89" s="100"/>
      <c r="D89" s="100"/>
      <c r="E89" s="100"/>
      <c r="F89" s="100"/>
      <c r="G89" s="100"/>
      <c r="H89" s="100"/>
      <c r="I89" s="100"/>
      <c r="J89" s="100"/>
      <c r="K89" s="100"/>
      <c r="L89" s="100"/>
      <c r="M89" s="100"/>
      <c r="N89" s="100"/>
      <c r="O89" s="100"/>
      <c r="P89" s="100"/>
      <c r="Q89" s="100"/>
      <c r="R89" s="101"/>
      <c r="S89" s="1446"/>
      <c r="T89" s="72"/>
    </row>
    <row r="90" spans="1:20" ht="14.25" customHeight="1">
      <c r="A90" s="103"/>
      <c r="B90" s="40" t="s">
        <v>151</v>
      </c>
      <c r="J90" s="102"/>
      <c r="T90" s="72"/>
    </row>
    <row r="91" spans="1:20" ht="14.25" customHeight="1">
      <c r="A91" s="103"/>
      <c r="T91" s="72"/>
    </row>
    <row r="92" spans="1:20" ht="14.25" customHeight="1">
      <c r="A92" s="103"/>
      <c r="T92" s="72"/>
    </row>
    <row r="93" spans="1:20" ht="14.25" customHeight="1">
      <c r="A93" s="103"/>
      <c r="T93" s="72"/>
    </row>
    <row r="94" spans="1:20" ht="14.25" customHeight="1">
      <c r="A94" s="103"/>
      <c r="T94" s="72"/>
    </row>
    <row r="95" spans="1:20" ht="14.25" customHeight="1">
      <c r="A95" s="103"/>
      <c r="T95" s="72"/>
    </row>
    <row r="96" spans="1:20" ht="14.25" customHeight="1">
      <c r="A96" s="103"/>
      <c r="T96" s="72"/>
    </row>
    <row r="97" spans="1:20" ht="14.25" customHeight="1">
      <c r="A97" s="103"/>
      <c r="T97" s="72"/>
    </row>
    <row r="98" spans="1:20" ht="14.25" customHeight="1">
      <c r="A98" s="103"/>
      <c r="T98" s="72"/>
    </row>
    <row r="99" spans="1:20" ht="14.25" customHeight="1">
      <c r="A99" s="103"/>
      <c r="T99" s="72"/>
    </row>
    <row r="100" spans="1:20" ht="14.25" customHeight="1">
      <c r="A100" s="103"/>
      <c r="T100" s="72"/>
    </row>
    <row r="101" spans="1:20" ht="14.25" customHeight="1">
      <c r="A101" s="103"/>
      <c r="T101" s="72"/>
    </row>
    <row r="102" spans="1:20" ht="14.25" customHeight="1">
      <c r="A102" s="103"/>
      <c r="T102" s="72"/>
    </row>
    <row r="103" spans="1:20" ht="14.25" customHeight="1">
      <c r="A103" s="103"/>
      <c r="T103" s="72"/>
    </row>
    <row r="104" spans="1:20" ht="14.25" customHeight="1">
      <c r="A104" s="103"/>
      <c r="T104" s="72"/>
    </row>
    <row r="105" spans="1:20" ht="14.25" customHeight="1">
      <c r="A105" s="103"/>
      <c r="T105" s="72"/>
    </row>
    <row r="106" spans="1:20" ht="14.25" customHeight="1">
      <c r="A106" s="103"/>
      <c r="T106" s="72"/>
    </row>
    <row r="107" spans="1:20" ht="14.25" customHeight="1">
      <c r="A107" s="103"/>
      <c r="T107" s="72"/>
    </row>
    <row r="108" spans="1:20" ht="14.25" customHeight="1">
      <c r="A108" s="103"/>
      <c r="T108" s="72"/>
    </row>
    <row r="109" spans="1:20" ht="14.25" customHeight="1">
      <c r="A109" s="103"/>
      <c r="T109" s="72"/>
    </row>
    <row r="110" spans="1:20" ht="14.25" customHeight="1">
      <c r="A110" s="103"/>
      <c r="T110" s="72"/>
    </row>
    <row r="111" spans="1:20" ht="14.25" customHeight="1">
      <c r="A111" s="103"/>
      <c r="T111" s="72"/>
    </row>
    <row r="112" spans="1:20" ht="14.25" customHeight="1">
      <c r="A112" s="103"/>
      <c r="T112" s="72"/>
    </row>
    <row r="113" spans="1:20" ht="14.25" customHeight="1">
      <c r="A113" s="103"/>
      <c r="T113" s="72"/>
    </row>
    <row r="114" spans="1:20" ht="14.25" customHeight="1">
      <c r="A114" s="103"/>
      <c r="T114" s="72"/>
    </row>
    <row r="115" spans="1:20" ht="14.25" customHeight="1">
      <c r="A115" s="103"/>
      <c r="T115" s="72"/>
    </row>
    <row r="116" spans="1:20" ht="8.25" customHeight="1"/>
    <row r="117" spans="1:20" ht="14.25" customHeight="1"/>
  </sheetData>
  <mergeCells count="5">
    <mergeCell ref="Q5:S5"/>
    <mergeCell ref="L7:L8"/>
    <mergeCell ref="O7:O8"/>
    <mergeCell ref="Q7:Q8"/>
    <mergeCell ref="R7:R8"/>
  </mergeCells>
  <phoneticPr fontId="3"/>
  <conditionalFormatting sqref="C72:D84 H72:H84 F72:F84 K72:S84 K86:S87 F86:F87 H86:H87 C86:D87">
    <cfRule type="expression" dxfId="7" priority="3" stopIfTrue="1">
      <formula>C72="r"</formula>
    </cfRule>
    <cfRule type="cellIs" dxfId="6" priority="4" stopIfTrue="1" operator="equal">
      <formula>0</formula>
    </cfRule>
  </conditionalFormatting>
  <conditionalFormatting sqref="C84:D86 H84:H86 F84:F86 K84:S86">
    <cfRule type="expression" dxfId="5" priority="1" stopIfTrue="1">
      <formula>C84="r"</formula>
    </cfRule>
    <cfRule type="cellIs" dxfId="4" priority="2" stopIfTrue="1" operator="equal">
      <formula>0</formula>
    </cfRule>
  </conditionalFormatting>
  <dataValidations count="1">
    <dataValidation imeMode="halfAlpha" allowBlank="1" showInputMessage="1" showErrorMessage="1" sqref="S45:S60 C18:S33 C45:Q60" xr:uid="{559ACE85-FB93-47F7-8447-D1B23CDEC10A}"/>
  </dataValidations>
  <pageMargins left="0.78740157480314965" right="0.43307086614173229" top="0.39370078740157483" bottom="0.51181102362204722" header="0.27559055118110237" footer="0.31496062992125984"/>
  <pageSetup paperSize="9" scale="58" orientation="portrait" r:id="rId1"/>
  <headerFooter alignWithMargins="0"/>
  <colBreaks count="1" manualBreakCount="1">
    <brk id="19"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E6934-75DE-4F45-814A-8AAE606A0695}">
  <sheetPr>
    <tabColor indexed="34"/>
  </sheetPr>
  <dimension ref="A1:T111"/>
  <sheetViews>
    <sheetView showGridLines="0" view="pageBreakPreview" topLeftCell="A58" zoomScale="90" zoomScaleNormal="100" zoomScaleSheetLayoutView="90" workbookViewId="0">
      <selection activeCell="O43" sqref="O43"/>
    </sheetView>
  </sheetViews>
  <sheetFormatPr defaultColWidth="10.58203125" defaultRowHeight="14"/>
  <cols>
    <col min="1" max="1" width="4.58203125" style="89" customWidth="1"/>
    <col min="2" max="2" width="9.08203125" style="89" customWidth="1"/>
    <col min="3" max="4" width="8.58203125" style="89" customWidth="1"/>
    <col min="5" max="5" width="7.58203125" style="89" hidden="1" customWidth="1"/>
    <col min="6" max="6" width="7.83203125" style="89" customWidth="1"/>
    <col min="7" max="14" width="7.58203125" style="89" customWidth="1"/>
    <col min="15" max="19" width="7.58203125" style="88" customWidth="1"/>
    <col min="20" max="16384" width="10.58203125" style="89"/>
  </cols>
  <sheetData>
    <row r="1" spans="1:19" ht="16.5" customHeight="1"/>
    <row r="2" spans="1:19" ht="22.5" customHeight="1">
      <c r="A2" s="104"/>
      <c r="B2" s="104"/>
      <c r="C2" s="104"/>
      <c r="D2" s="105" t="s">
        <v>152</v>
      </c>
      <c r="E2" s="104"/>
      <c r="F2" s="104"/>
      <c r="G2" s="104"/>
      <c r="H2" s="104"/>
      <c r="I2" s="104"/>
      <c r="J2" s="104"/>
      <c r="K2" s="104"/>
      <c r="L2" s="104"/>
      <c r="M2" s="104"/>
      <c r="N2" s="104"/>
      <c r="O2" s="106"/>
      <c r="P2" s="106"/>
      <c r="Q2" s="106"/>
      <c r="R2" s="106"/>
      <c r="S2" s="106"/>
    </row>
    <row r="3" spans="1:19" ht="22.5" customHeight="1">
      <c r="A3" s="104"/>
      <c r="B3" s="104"/>
      <c r="C3" s="104"/>
      <c r="D3" s="105"/>
      <c r="E3" s="104"/>
      <c r="F3" s="104"/>
      <c r="G3" s="104"/>
      <c r="H3" s="104"/>
      <c r="I3" s="104"/>
      <c r="J3" s="104"/>
      <c r="K3" s="104"/>
      <c r="L3" s="104"/>
      <c r="M3" s="104"/>
      <c r="N3" s="104"/>
      <c r="O3" s="106"/>
      <c r="P3" s="106"/>
      <c r="Q3" s="106"/>
      <c r="R3" s="106"/>
      <c r="S3" s="106"/>
    </row>
    <row r="4" spans="1:19" ht="15.75" customHeight="1" thickBot="1">
      <c r="A4" s="1672"/>
      <c r="B4" s="1673"/>
      <c r="C4" s="1673"/>
      <c r="D4" s="1673"/>
      <c r="E4" s="1673"/>
      <c r="F4" s="1673"/>
      <c r="G4" s="1673"/>
      <c r="H4" s="1673"/>
      <c r="I4" s="1673"/>
      <c r="J4" s="1673"/>
      <c r="K4" s="1673"/>
      <c r="L4" s="1673"/>
      <c r="M4" s="1673"/>
      <c r="N4" s="1672"/>
      <c r="O4" s="1674"/>
      <c r="P4" s="1674"/>
      <c r="Q4" s="106" t="s">
        <v>153</v>
      </c>
      <c r="R4" s="1674"/>
      <c r="S4" s="106"/>
    </row>
    <row r="5" spans="1:19" ht="15" customHeight="1">
      <c r="A5" s="106"/>
      <c r="B5" s="107"/>
      <c r="C5" s="107"/>
      <c r="D5" s="1721"/>
      <c r="E5" s="108"/>
      <c r="F5" s="108"/>
      <c r="G5" s="108"/>
      <c r="H5" s="108"/>
      <c r="I5" s="108"/>
      <c r="J5" s="108"/>
      <c r="K5" s="108"/>
      <c r="L5" s="108"/>
      <c r="M5" s="108"/>
      <c r="N5" s="108"/>
      <c r="O5" s="108"/>
      <c r="P5" s="108"/>
      <c r="Q5" s="109"/>
      <c r="R5" s="110"/>
      <c r="S5" s="111"/>
    </row>
    <row r="6" spans="1:19" ht="15" customHeight="1">
      <c r="A6" s="106"/>
      <c r="B6" s="1722" t="s">
        <v>111</v>
      </c>
      <c r="C6" s="1722" t="s">
        <v>112</v>
      </c>
      <c r="D6" s="1722" t="s">
        <v>113</v>
      </c>
      <c r="E6" s="1722" t="s">
        <v>114</v>
      </c>
      <c r="F6" s="1723" t="s">
        <v>115</v>
      </c>
      <c r="G6" s="1724" t="s">
        <v>116</v>
      </c>
      <c r="H6" s="1723" t="s">
        <v>117</v>
      </c>
      <c r="I6" s="1723" t="s">
        <v>118</v>
      </c>
      <c r="J6" s="1722" t="s">
        <v>119</v>
      </c>
      <c r="K6" s="1723" t="s">
        <v>120</v>
      </c>
      <c r="L6" s="2412" t="s">
        <v>121</v>
      </c>
      <c r="M6" s="1723" t="s">
        <v>122</v>
      </c>
      <c r="N6" s="1724" t="s">
        <v>123</v>
      </c>
      <c r="O6" s="2412" t="s">
        <v>124</v>
      </c>
      <c r="P6" s="1721" t="s">
        <v>125</v>
      </c>
      <c r="Q6" s="2412" t="s">
        <v>126</v>
      </c>
      <c r="R6" s="2412" t="s">
        <v>127</v>
      </c>
      <c r="S6" s="1722" t="s">
        <v>128</v>
      </c>
    </row>
    <row r="7" spans="1:19" ht="15" customHeight="1">
      <c r="A7" s="108"/>
      <c r="B7" s="112"/>
      <c r="C7" s="112"/>
      <c r="D7" s="112"/>
      <c r="E7" s="113" t="s">
        <v>129</v>
      </c>
      <c r="F7" s="114" t="s">
        <v>130</v>
      </c>
      <c r="G7" s="115" t="s">
        <v>131</v>
      </c>
      <c r="H7" s="114" t="s">
        <v>132</v>
      </c>
      <c r="I7" s="114" t="s">
        <v>133</v>
      </c>
      <c r="J7" s="2199" t="s">
        <v>134</v>
      </c>
      <c r="K7" s="114" t="s">
        <v>135</v>
      </c>
      <c r="L7" s="2413"/>
      <c r="M7" s="114" t="s">
        <v>136</v>
      </c>
      <c r="N7" s="115" t="s">
        <v>137</v>
      </c>
      <c r="O7" s="2413"/>
      <c r="P7" s="112" t="s">
        <v>138</v>
      </c>
      <c r="Q7" s="2413"/>
      <c r="R7" s="2413"/>
      <c r="S7" s="112"/>
    </row>
    <row r="8" spans="1:19" ht="20.149999999999999" customHeight="1">
      <c r="A8" s="1514"/>
      <c r="B8" s="1721"/>
      <c r="C8" s="1721"/>
      <c r="D8" s="1721"/>
      <c r="E8" s="1721"/>
      <c r="F8" s="1721"/>
      <c r="G8" s="1721"/>
      <c r="H8" s="1721"/>
      <c r="I8" s="1721"/>
      <c r="J8" s="1721"/>
      <c r="K8" s="1721"/>
      <c r="L8" s="1721"/>
      <c r="M8" s="1721"/>
      <c r="N8" s="1721"/>
      <c r="O8" s="1721"/>
      <c r="P8" s="1721"/>
      <c r="Q8" s="1721"/>
      <c r="R8" s="1725"/>
      <c r="S8" s="106"/>
    </row>
    <row r="9" spans="1:19" ht="20.149999999999999" customHeight="1">
      <c r="A9" s="2209"/>
      <c r="B9" s="116" t="s">
        <v>154</v>
      </c>
      <c r="C9" s="1726" t="s">
        <v>140</v>
      </c>
      <c r="D9" s="1726">
        <v>9960</v>
      </c>
      <c r="E9" s="1726">
        <v>0</v>
      </c>
      <c r="F9" s="1726">
        <v>404.4</v>
      </c>
      <c r="G9" s="1726">
        <v>554.79999999999995</v>
      </c>
      <c r="H9" s="1726">
        <v>807.2</v>
      </c>
      <c r="I9" s="1726">
        <v>1278.5</v>
      </c>
      <c r="J9" s="1726">
        <v>658.5</v>
      </c>
      <c r="K9" s="1726">
        <v>1309.5</v>
      </c>
      <c r="L9" s="1726">
        <v>150.5</v>
      </c>
      <c r="M9" s="1726">
        <v>117.9</v>
      </c>
      <c r="N9" s="1726">
        <v>150.69999999999999</v>
      </c>
      <c r="O9" s="1726">
        <v>125.2</v>
      </c>
      <c r="P9" s="1726">
        <v>141.1</v>
      </c>
      <c r="Q9" s="1726">
        <v>3921.1</v>
      </c>
      <c r="R9" s="1726">
        <v>340.6</v>
      </c>
      <c r="S9" s="1726">
        <v>40</v>
      </c>
    </row>
    <row r="10" spans="1:19" ht="20.149999999999999" customHeight="1">
      <c r="A10" s="2210"/>
      <c r="B10" s="117"/>
      <c r="C10" s="1727"/>
      <c r="D10" s="1727"/>
      <c r="E10" s="1727"/>
      <c r="F10" s="1727"/>
      <c r="G10" s="1727"/>
      <c r="H10" s="1727"/>
      <c r="I10" s="1727"/>
      <c r="J10" s="1727"/>
      <c r="K10" s="1727"/>
      <c r="L10" s="1727"/>
      <c r="M10" s="1727"/>
      <c r="N10" s="1727"/>
      <c r="O10" s="1727"/>
      <c r="P10" s="1727"/>
      <c r="Q10" s="1727"/>
      <c r="R10" s="1728"/>
      <c r="S10" s="118"/>
    </row>
    <row r="11" spans="1:19" s="87" customFormat="1" ht="20.149999999999999" customHeight="1">
      <c r="A11" s="2210"/>
      <c r="B11" s="1839">
        <v>2023.9</v>
      </c>
      <c r="C11" s="1729">
        <v>92.3</v>
      </c>
      <c r="D11" s="1730">
        <v>92.6</v>
      </c>
      <c r="E11" s="1729">
        <v>0</v>
      </c>
      <c r="F11" s="1729">
        <v>126.6</v>
      </c>
      <c r="G11" s="1731">
        <v>64.400000000000006</v>
      </c>
      <c r="H11" s="2211">
        <v>38.700000000000003</v>
      </c>
      <c r="I11" s="2211">
        <v>107.3</v>
      </c>
      <c r="J11" s="1729">
        <v>73.3</v>
      </c>
      <c r="K11" s="1729">
        <v>112.3</v>
      </c>
      <c r="L11" s="1732">
        <v>97.7</v>
      </c>
      <c r="M11" s="1733">
        <v>138.6</v>
      </c>
      <c r="N11" s="1733">
        <v>94.3</v>
      </c>
      <c r="O11" s="1733">
        <v>66.900000000000006</v>
      </c>
      <c r="P11" s="1733">
        <v>98.4</v>
      </c>
      <c r="Q11" s="1733">
        <v>97.8</v>
      </c>
      <c r="R11" s="1733">
        <v>81.900000000000006</v>
      </c>
      <c r="S11" s="1733">
        <v>27.3</v>
      </c>
    </row>
    <row r="12" spans="1:19" s="87" customFormat="1" ht="20.149999999999999" customHeight="1">
      <c r="A12" s="2212"/>
      <c r="B12" s="2166">
        <v>10</v>
      </c>
      <c r="C12" s="1729">
        <v>92</v>
      </c>
      <c r="D12" s="1730">
        <v>92.3</v>
      </c>
      <c r="E12" s="1729">
        <v>0</v>
      </c>
      <c r="F12" s="1729">
        <v>142.30000000000001</v>
      </c>
      <c r="G12" s="1731">
        <v>70.400000000000006</v>
      </c>
      <c r="H12" s="2211">
        <v>31</v>
      </c>
      <c r="I12" s="2211">
        <v>97.7</v>
      </c>
      <c r="J12" s="1729">
        <v>79.2</v>
      </c>
      <c r="K12" s="1729">
        <v>120.6</v>
      </c>
      <c r="L12" s="1732">
        <v>111.1</v>
      </c>
      <c r="M12" s="1733">
        <v>155.6</v>
      </c>
      <c r="N12" s="1733">
        <v>98.8</v>
      </c>
      <c r="O12" s="1733">
        <v>58.1</v>
      </c>
      <c r="P12" s="1733">
        <v>97</v>
      </c>
      <c r="Q12" s="1733">
        <v>91.6</v>
      </c>
      <c r="R12" s="1733">
        <v>67.099999999999994</v>
      </c>
      <c r="S12" s="1733">
        <v>19.399999999999999</v>
      </c>
    </row>
    <row r="13" spans="1:19" s="87" customFormat="1" ht="20.149999999999999" customHeight="1">
      <c r="A13" s="2212"/>
      <c r="B13" s="2074">
        <v>11</v>
      </c>
      <c r="C13" s="1729">
        <v>89.2</v>
      </c>
      <c r="D13" s="1730">
        <v>89.5</v>
      </c>
      <c r="E13" s="1729">
        <v>0</v>
      </c>
      <c r="F13" s="1729">
        <v>145.4</v>
      </c>
      <c r="G13" s="1731">
        <v>67.400000000000006</v>
      </c>
      <c r="H13" s="2211">
        <v>48.9</v>
      </c>
      <c r="I13" s="2211">
        <v>114.7</v>
      </c>
      <c r="J13" s="1729">
        <v>67.599999999999994</v>
      </c>
      <c r="K13" s="1729">
        <v>113.2</v>
      </c>
      <c r="L13" s="1732">
        <v>97.8</v>
      </c>
      <c r="M13" s="1733">
        <v>115.6</v>
      </c>
      <c r="N13" s="1733">
        <v>79.599999999999994</v>
      </c>
      <c r="O13" s="1733">
        <v>57.7</v>
      </c>
      <c r="P13" s="1733">
        <v>94.6</v>
      </c>
      <c r="Q13" s="1733">
        <v>84.6</v>
      </c>
      <c r="R13" s="1733">
        <v>75.599999999999994</v>
      </c>
      <c r="S13" s="1733">
        <v>37.4</v>
      </c>
    </row>
    <row r="14" spans="1:19" s="87" customFormat="1" ht="20.149999999999999" customHeight="1">
      <c r="B14" s="1734">
        <v>12</v>
      </c>
      <c r="C14" s="1729">
        <v>86.9</v>
      </c>
      <c r="D14" s="1730">
        <v>86.9</v>
      </c>
      <c r="E14" s="1729">
        <v>0</v>
      </c>
      <c r="F14" s="1729">
        <v>124.5</v>
      </c>
      <c r="G14" s="1731">
        <v>61.8</v>
      </c>
      <c r="H14" s="2211">
        <v>31.6</v>
      </c>
      <c r="I14" s="2211">
        <v>117.5</v>
      </c>
      <c r="J14" s="1729">
        <v>65.599999999999994</v>
      </c>
      <c r="K14" s="1729">
        <v>108.8</v>
      </c>
      <c r="L14" s="1732">
        <v>128.6</v>
      </c>
      <c r="M14" s="1733">
        <v>99.3</v>
      </c>
      <c r="N14" s="1733">
        <v>87.7</v>
      </c>
      <c r="O14" s="1733">
        <v>55.2</v>
      </c>
      <c r="P14" s="1733">
        <v>87.2</v>
      </c>
      <c r="Q14" s="1733">
        <v>86.6</v>
      </c>
      <c r="R14" s="1733">
        <v>61.5</v>
      </c>
      <c r="S14" s="1733">
        <v>40.9</v>
      </c>
    </row>
    <row r="15" spans="1:19" s="87" customFormat="1" ht="20.149999999999999" customHeight="1">
      <c r="A15" s="2162" t="s">
        <v>155</v>
      </c>
      <c r="B15" s="1734">
        <v>2024.1</v>
      </c>
      <c r="C15" s="1729">
        <v>93.9</v>
      </c>
      <c r="D15" s="1730">
        <v>94.2</v>
      </c>
      <c r="E15" s="1729">
        <v>0</v>
      </c>
      <c r="F15" s="1729">
        <v>111.7</v>
      </c>
      <c r="G15" s="1731">
        <v>69.400000000000006</v>
      </c>
      <c r="H15" s="2211">
        <v>45.9</v>
      </c>
      <c r="I15" s="2211">
        <v>115.1</v>
      </c>
      <c r="J15" s="1729">
        <v>66.400000000000006</v>
      </c>
      <c r="K15" s="1729">
        <v>112.7</v>
      </c>
      <c r="L15" s="1732">
        <v>112.3</v>
      </c>
      <c r="M15" s="1733">
        <v>104.3</v>
      </c>
      <c r="N15" s="1733">
        <v>108.9</v>
      </c>
      <c r="O15" s="1733">
        <v>52.5</v>
      </c>
      <c r="P15" s="1733">
        <v>91.3</v>
      </c>
      <c r="Q15" s="1733">
        <v>101</v>
      </c>
      <c r="R15" s="1733">
        <v>76.8</v>
      </c>
      <c r="S15" s="1733">
        <v>40.6</v>
      </c>
    </row>
    <row r="16" spans="1:19" s="87" customFormat="1" ht="20.149999999999999" customHeight="1">
      <c r="A16" s="2162"/>
      <c r="B16" s="1734">
        <v>2</v>
      </c>
      <c r="C16" s="1729">
        <v>96.1</v>
      </c>
      <c r="D16" s="1730">
        <v>96.4</v>
      </c>
      <c r="E16" s="1729">
        <v>0</v>
      </c>
      <c r="F16" s="1729">
        <v>115</v>
      </c>
      <c r="G16" s="1731">
        <v>73.900000000000006</v>
      </c>
      <c r="H16" s="2211">
        <v>35.4</v>
      </c>
      <c r="I16" s="2211">
        <v>131.5</v>
      </c>
      <c r="J16" s="1729">
        <v>75.099999999999994</v>
      </c>
      <c r="K16" s="1729">
        <v>123.8</v>
      </c>
      <c r="L16" s="1732">
        <v>103.3</v>
      </c>
      <c r="M16" s="1733">
        <v>88.8</v>
      </c>
      <c r="N16" s="1733">
        <v>106.9</v>
      </c>
      <c r="O16" s="1733">
        <v>50.9</v>
      </c>
      <c r="P16" s="1733">
        <v>100</v>
      </c>
      <c r="Q16" s="1733">
        <v>95.6</v>
      </c>
      <c r="R16" s="1733">
        <v>67</v>
      </c>
      <c r="S16" s="1733">
        <v>51.4</v>
      </c>
    </row>
    <row r="17" spans="1:20" s="87" customFormat="1" ht="20.149999999999999" customHeight="1">
      <c r="A17" s="2162"/>
      <c r="B17" s="1734">
        <v>3</v>
      </c>
      <c r="C17" s="1729">
        <v>93.3</v>
      </c>
      <c r="D17" s="1730">
        <v>93.4</v>
      </c>
      <c r="E17" s="1729">
        <v>0</v>
      </c>
      <c r="F17" s="1729">
        <v>118.6</v>
      </c>
      <c r="G17" s="1731">
        <v>78.400000000000006</v>
      </c>
      <c r="H17" s="2211">
        <v>36.9</v>
      </c>
      <c r="I17" s="2211">
        <v>118.2</v>
      </c>
      <c r="J17" s="1729">
        <v>65.8</v>
      </c>
      <c r="K17" s="1729">
        <v>125.3</v>
      </c>
      <c r="L17" s="1732">
        <v>114.1</v>
      </c>
      <c r="M17" s="1733">
        <v>118.2</v>
      </c>
      <c r="N17" s="1733">
        <v>95.9</v>
      </c>
      <c r="O17" s="1733">
        <v>41.1</v>
      </c>
      <c r="P17" s="1733">
        <v>88.7</v>
      </c>
      <c r="Q17" s="1733">
        <v>93.3</v>
      </c>
      <c r="R17" s="1733">
        <v>57.7</v>
      </c>
      <c r="S17" s="1733">
        <v>97.3</v>
      </c>
    </row>
    <row r="18" spans="1:20" s="87" customFormat="1" ht="20.149999999999999" customHeight="1">
      <c r="B18" s="1734">
        <v>4</v>
      </c>
      <c r="C18" s="1729">
        <v>93</v>
      </c>
      <c r="D18" s="1730">
        <v>93.1</v>
      </c>
      <c r="E18" s="1729">
        <v>0</v>
      </c>
      <c r="F18" s="1729">
        <v>111.6</v>
      </c>
      <c r="G18" s="1731">
        <v>51</v>
      </c>
      <c r="H18" s="2211">
        <v>31.9</v>
      </c>
      <c r="I18" s="2211">
        <v>119.1</v>
      </c>
      <c r="J18" s="1729">
        <v>71.2</v>
      </c>
      <c r="K18" s="1729">
        <v>121.6</v>
      </c>
      <c r="L18" s="1732">
        <v>122.7</v>
      </c>
      <c r="M18" s="1733">
        <v>114.8</v>
      </c>
      <c r="N18" s="1733">
        <v>92.8</v>
      </c>
      <c r="O18" s="1733">
        <v>47.6</v>
      </c>
      <c r="P18" s="1733">
        <v>90.5</v>
      </c>
      <c r="Q18" s="1733">
        <v>98</v>
      </c>
      <c r="R18" s="1733">
        <v>80.400000000000006</v>
      </c>
      <c r="S18" s="1733">
        <v>93.7</v>
      </c>
    </row>
    <row r="19" spans="1:20" s="87" customFormat="1" ht="20.149999999999999" customHeight="1">
      <c r="A19" s="2162" t="s">
        <v>156</v>
      </c>
      <c r="B19" s="1734">
        <v>5</v>
      </c>
      <c r="C19" s="1729">
        <v>97.4</v>
      </c>
      <c r="D19" s="1730">
        <v>97.6</v>
      </c>
      <c r="E19" s="1729">
        <v>0</v>
      </c>
      <c r="F19" s="1729">
        <v>137.30000000000001</v>
      </c>
      <c r="G19" s="1731">
        <v>63.4</v>
      </c>
      <c r="H19" s="2211">
        <v>30.2</v>
      </c>
      <c r="I19" s="2211">
        <v>120.7</v>
      </c>
      <c r="J19" s="1729">
        <v>74.8</v>
      </c>
      <c r="K19" s="1729">
        <v>120.3</v>
      </c>
      <c r="L19" s="1732">
        <v>100</v>
      </c>
      <c r="M19" s="1733">
        <v>118.1</v>
      </c>
      <c r="N19" s="1733">
        <v>146.69999999999999</v>
      </c>
      <c r="O19" s="1733">
        <v>48.4</v>
      </c>
      <c r="P19" s="1733">
        <v>91.4</v>
      </c>
      <c r="Q19" s="1733">
        <v>101.7</v>
      </c>
      <c r="R19" s="1733">
        <v>81.2</v>
      </c>
      <c r="S19" s="1733">
        <v>48.6</v>
      </c>
    </row>
    <row r="20" spans="1:20" s="87" customFormat="1" ht="20.149999999999999" customHeight="1">
      <c r="A20" s="2162"/>
      <c r="B20" s="1734">
        <v>6</v>
      </c>
      <c r="C20" s="1729">
        <v>89.3</v>
      </c>
      <c r="D20" s="1730">
        <v>89.7</v>
      </c>
      <c r="E20" s="1729">
        <v>0</v>
      </c>
      <c r="F20" s="1729">
        <v>110.4</v>
      </c>
      <c r="G20" s="1731">
        <v>44.5</v>
      </c>
      <c r="H20" s="2211">
        <v>19.7</v>
      </c>
      <c r="I20" s="2211">
        <v>119.2</v>
      </c>
      <c r="J20" s="1729">
        <v>75.400000000000006</v>
      </c>
      <c r="K20" s="1729">
        <v>108.7</v>
      </c>
      <c r="L20" s="1732">
        <v>109.9</v>
      </c>
      <c r="M20" s="1733">
        <v>112.7</v>
      </c>
      <c r="N20" s="1733">
        <v>128.19999999999999</v>
      </c>
      <c r="O20" s="1733">
        <v>46.8</v>
      </c>
      <c r="P20" s="1733">
        <v>85.2</v>
      </c>
      <c r="Q20" s="1733">
        <v>95.9</v>
      </c>
      <c r="R20" s="1733">
        <v>71.400000000000006</v>
      </c>
      <c r="S20" s="1733">
        <v>7.9</v>
      </c>
    </row>
    <row r="21" spans="1:20" s="87" customFormat="1" ht="20.149999999999999" customHeight="1">
      <c r="A21" s="2162"/>
      <c r="B21" s="1734">
        <v>7</v>
      </c>
      <c r="C21" s="1729">
        <v>91.1</v>
      </c>
      <c r="D21" s="1730">
        <v>91.4</v>
      </c>
      <c r="E21" s="1729">
        <v>0</v>
      </c>
      <c r="F21" s="1729">
        <v>101.9</v>
      </c>
      <c r="G21" s="1731">
        <v>86.3</v>
      </c>
      <c r="H21" s="2211">
        <v>18.600000000000001</v>
      </c>
      <c r="I21" s="2211">
        <v>127.2</v>
      </c>
      <c r="J21" s="1729">
        <v>70</v>
      </c>
      <c r="K21" s="1729">
        <v>107</v>
      </c>
      <c r="L21" s="1732">
        <v>120.2</v>
      </c>
      <c r="M21" s="1733">
        <v>107.7</v>
      </c>
      <c r="N21" s="1733">
        <v>104.2</v>
      </c>
      <c r="O21" s="1733">
        <v>49.7</v>
      </c>
      <c r="P21" s="1733">
        <v>87.5</v>
      </c>
      <c r="Q21" s="1733">
        <v>94.3</v>
      </c>
      <c r="R21" s="1733">
        <v>82.5</v>
      </c>
      <c r="S21" s="1733">
        <v>30.7</v>
      </c>
    </row>
    <row r="22" spans="1:20" s="87" customFormat="1" ht="20.149999999999999" customHeight="1">
      <c r="A22" s="2162"/>
      <c r="B22" s="1734">
        <v>8</v>
      </c>
      <c r="C22" s="1729">
        <v>88.7</v>
      </c>
      <c r="D22" s="1730">
        <v>88.7</v>
      </c>
      <c r="E22" s="1729">
        <v>0</v>
      </c>
      <c r="F22" s="1729">
        <v>113.6</v>
      </c>
      <c r="G22" s="1731">
        <v>59.5</v>
      </c>
      <c r="H22" s="2211">
        <v>20.2</v>
      </c>
      <c r="I22" s="2211">
        <v>117.5</v>
      </c>
      <c r="J22" s="1729">
        <v>57.7</v>
      </c>
      <c r="K22" s="1729">
        <v>115.1</v>
      </c>
      <c r="L22" s="1732">
        <v>102.1</v>
      </c>
      <c r="M22" s="1733">
        <v>79.3</v>
      </c>
      <c r="N22" s="1733">
        <v>102.1</v>
      </c>
      <c r="O22" s="1733">
        <v>41.9</v>
      </c>
      <c r="P22" s="1733">
        <v>79.599999999999994</v>
      </c>
      <c r="Q22" s="1733">
        <v>97.5</v>
      </c>
      <c r="R22" s="1733">
        <v>72.599999999999994</v>
      </c>
      <c r="S22" s="1733">
        <v>47</v>
      </c>
    </row>
    <row r="23" spans="1:20" s="87" customFormat="1" ht="20.149999999999999" customHeight="1">
      <c r="A23" s="2210"/>
      <c r="B23" s="1735">
        <v>9</v>
      </c>
      <c r="C23" s="1729">
        <v>87.7</v>
      </c>
      <c r="D23" s="1730">
        <v>87.8</v>
      </c>
      <c r="E23" s="1729">
        <v>0</v>
      </c>
      <c r="F23" s="1729">
        <v>100.2</v>
      </c>
      <c r="G23" s="1731">
        <v>55.5</v>
      </c>
      <c r="H23" s="2211">
        <v>21.8</v>
      </c>
      <c r="I23" s="2211">
        <v>117.9</v>
      </c>
      <c r="J23" s="1729">
        <v>69.3</v>
      </c>
      <c r="K23" s="1729">
        <v>112.8</v>
      </c>
      <c r="L23" s="1732">
        <v>102.9</v>
      </c>
      <c r="M23" s="1733">
        <v>103</v>
      </c>
      <c r="N23" s="1733">
        <v>97.5</v>
      </c>
      <c r="O23" s="1733">
        <v>47.4</v>
      </c>
      <c r="P23" s="1733">
        <v>89.9</v>
      </c>
      <c r="Q23" s="1733">
        <v>92.3</v>
      </c>
      <c r="R23" s="1733">
        <v>72.3</v>
      </c>
      <c r="S23" s="1733">
        <v>86.7</v>
      </c>
    </row>
    <row r="24" spans="1:20" s="87" customFormat="1" ht="20.149999999999999" customHeight="1">
      <c r="A24" s="119"/>
      <c r="B24" s="1735">
        <v>10</v>
      </c>
      <c r="C24" s="1729">
        <v>93.1</v>
      </c>
      <c r="D24" s="1730">
        <v>93.2</v>
      </c>
      <c r="E24" s="1729">
        <v>0</v>
      </c>
      <c r="F24" s="1729">
        <v>87.1</v>
      </c>
      <c r="G24" s="1731">
        <v>59.3</v>
      </c>
      <c r="H24" s="2211">
        <v>23.1</v>
      </c>
      <c r="I24" s="2211">
        <v>139</v>
      </c>
      <c r="J24" s="1729">
        <v>78.3</v>
      </c>
      <c r="K24" s="1729">
        <v>114.3</v>
      </c>
      <c r="L24" s="1732">
        <v>129.1</v>
      </c>
      <c r="M24" s="1733">
        <v>119.4</v>
      </c>
      <c r="N24" s="1733">
        <v>84.6</v>
      </c>
      <c r="O24" s="1733">
        <v>52.5</v>
      </c>
      <c r="P24" s="1733">
        <v>98.2</v>
      </c>
      <c r="Q24" s="1733">
        <v>91.3</v>
      </c>
      <c r="R24" s="1733">
        <v>69.599999999999994</v>
      </c>
      <c r="S24" s="1733">
        <v>71.3</v>
      </c>
    </row>
    <row r="25" spans="1:20" s="87" customFormat="1" ht="20.149999999999999" customHeight="1">
      <c r="A25" s="119"/>
      <c r="B25" s="1735">
        <v>11</v>
      </c>
      <c r="C25" s="1729">
        <v>89.5</v>
      </c>
      <c r="D25" s="1730">
        <v>89.6</v>
      </c>
      <c r="E25" s="1729">
        <v>0</v>
      </c>
      <c r="F25" s="1729">
        <v>114.4</v>
      </c>
      <c r="G25" s="1731">
        <v>59.7</v>
      </c>
      <c r="H25" s="2211">
        <v>22.2</v>
      </c>
      <c r="I25" s="2211">
        <v>134.4</v>
      </c>
      <c r="J25" s="1729">
        <v>74</v>
      </c>
      <c r="K25" s="1729">
        <v>115.8</v>
      </c>
      <c r="L25" s="1732">
        <v>115.3</v>
      </c>
      <c r="M25" s="1733">
        <v>129.5</v>
      </c>
      <c r="N25" s="1733">
        <v>84.4</v>
      </c>
      <c r="O25" s="1733">
        <v>46.6</v>
      </c>
      <c r="P25" s="1733">
        <v>84.2</v>
      </c>
      <c r="Q25" s="1733">
        <v>84.8</v>
      </c>
      <c r="R25" s="1733">
        <v>80.599999999999994</v>
      </c>
      <c r="S25" s="1733">
        <v>87.8</v>
      </c>
    </row>
    <row r="26" spans="1:20" s="87" customFormat="1" ht="20.149999999999999" customHeight="1">
      <c r="A26" s="119"/>
      <c r="B26" s="1735"/>
      <c r="C26" s="1729"/>
      <c r="D26" s="1730"/>
      <c r="E26" s="1729"/>
      <c r="F26" s="1729"/>
      <c r="G26" s="1731"/>
      <c r="H26" s="2211"/>
      <c r="I26" s="2211"/>
      <c r="J26" s="1729"/>
      <c r="K26" s="1729"/>
      <c r="L26" s="1732"/>
      <c r="M26" s="1733"/>
      <c r="N26" s="1733"/>
      <c r="O26" s="1733"/>
      <c r="P26" s="1733"/>
      <c r="Q26" s="1733"/>
      <c r="R26" s="1733"/>
      <c r="S26" s="1733"/>
    </row>
    <row r="27" spans="1:20" s="87" customFormat="1" ht="20.149999999999999" customHeight="1">
      <c r="A27" s="119"/>
      <c r="B27" s="1515" t="s">
        <v>157</v>
      </c>
      <c r="C27" s="2070">
        <f>((C25/RIGHT(C24,5))*100)-100</f>
        <v>-3.8668098818474732</v>
      </c>
      <c r="D27" s="2070">
        <f t="shared" ref="D27:R27" si="0">((D25/RIGHT(D24,5))*100)-100</f>
        <v>-3.8626609442060271</v>
      </c>
      <c r="E27" s="2070" t="e">
        <f t="shared" si="0"/>
        <v>#DIV/0!</v>
      </c>
      <c r="F27" s="2070">
        <f t="shared" si="0"/>
        <v>31.343283582089583</v>
      </c>
      <c r="G27" s="2070">
        <f t="shared" si="0"/>
        <v>0.67453625632379044</v>
      </c>
      <c r="H27" s="2070">
        <f t="shared" si="0"/>
        <v>-3.8961038961039094</v>
      </c>
      <c r="I27" s="2070">
        <f t="shared" si="0"/>
        <v>-3.3093525179856158</v>
      </c>
      <c r="J27" s="2070">
        <f t="shared" si="0"/>
        <v>-5.4916985951468718</v>
      </c>
      <c r="K27" s="2070">
        <f t="shared" si="0"/>
        <v>1.3123359580052352</v>
      </c>
      <c r="L27" s="2070">
        <f t="shared" si="0"/>
        <v>-10.689388071262584</v>
      </c>
      <c r="M27" s="2070">
        <f t="shared" si="0"/>
        <v>8.4589614740368404</v>
      </c>
      <c r="N27" s="2070">
        <f t="shared" si="0"/>
        <v>-0.23640661938533469</v>
      </c>
      <c r="O27" s="2070">
        <f t="shared" si="0"/>
        <v>-11.238095238095241</v>
      </c>
      <c r="P27" s="2070">
        <f t="shared" si="0"/>
        <v>-14.256619144602851</v>
      </c>
      <c r="Q27" s="2070">
        <f t="shared" si="0"/>
        <v>-7.1193866374589305</v>
      </c>
      <c r="R27" s="2070">
        <f t="shared" si="0"/>
        <v>15.804597701149433</v>
      </c>
      <c r="S27" s="2071">
        <f>((S25/RIGHT(S24,5))*100)-100</f>
        <v>23.141654978962123</v>
      </c>
    </row>
    <row r="28" spans="1:20" s="87" customFormat="1" ht="20.149999999999999" customHeight="1">
      <c r="A28" s="119"/>
      <c r="B28" s="120"/>
      <c r="C28" s="689"/>
      <c r="D28" s="127"/>
      <c r="E28" s="128"/>
      <c r="F28" s="128"/>
      <c r="G28" s="128"/>
      <c r="H28" s="128"/>
      <c r="I28" s="128"/>
      <c r="J28" s="128"/>
      <c r="K28" s="128"/>
      <c r="L28" s="128"/>
      <c r="M28" s="128"/>
      <c r="N28" s="128"/>
      <c r="O28" s="128"/>
      <c r="P28" s="128"/>
      <c r="Q28" s="128"/>
      <c r="R28" s="126"/>
      <c r="S28" s="128"/>
    </row>
    <row r="29" spans="1:20" s="87" customFormat="1" ht="20.149999999999999" customHeight="1">
      <c r="A29" s="1516"/>
      <c r="B29" s="2163"/>
      <c r="C29" s="2164"/>
      <c r="D29" s="121"/>
      <c r="E29" s="1736"/>
      <c r="F29" s="1727"/>
      <c r="G29" s="1727"/>
      <c r="H29" s="1727"/>
      <c r="I29" s="1727"/>
      <c r="J29" s="1727"/>
      <c r="K29" s="1727"/>
      <c r="L29" s="1727"/>
      <c r="M29" s="1727"/>
      <c r="N29" s="1727"/>
      <c r="O29" s="1727"/>
      <c r="P29" s="1727"/>
      <c r="Q29" s="1728"/>
      <c r="R29" s="1728"/>
      <c r="S29" s="1727"/>
    </row>
    <row r="30" spans="1:20" s="87" customFormat="1" ht="20.149999999999999" customHeight="1">
      <c r="A30" s="2213"/>
      <c r="B30" s="1737" t="s">
        <v>139</v>
      </c>
      <c r="C30" s="1738" t="s">
        <v>140</v>
      </c>
      <c r="D30" s="1727" t="s">
        <v>158</v>
      </c>
      <c r="E30" s="1726">
        <v>0</v>
      </c>
      <c r="F30" s="1726">
        <v>380.5</v>
      </c>
      <c r="G30" s="1726">
        <v>422.1</v>
      </c>
      <c r="H30" s="1726">
        <v>439.9</v>
      </c>
      <c r="I30" s="1726">
        <v>823.2</v>
      </c>
      <c r="J30" s="1726">
        <v>528.1</v>
      </c>
      <c r="K30" s="1726">
        <v>1062.3</v>
      </c>
      <c r="L30" s="1726">
        <v>144.6</v>
      </c>
      <c r="M30" s="1726">
        <v>79.7</v>
      </c>
      <c r="N30" s="1726">
        <v>217.4</v>
      </c>
      <c r="O30" s="1726">
        <v>88.3</v>
      </c>
      <c r="P30" s="1726">
        <v>97.8</v>
      </c>
      <c r="Q30" s="1727" t="s">
        <v>145</v>
      </c>
      <c r="R30" s="1739">
        <v>225.9</v>
      </c>
      <c r="S30" s="122">
        <v>23.4</v>
      </c>
    </row>
    <row r="31" spans="1:20" s="87" customFormat="1" ht="20.149999999999999" customHeight="1">
      <c r="A31" s="2213"/>
      <c r="B31" s="1740"/>
      <c r="C31" s="1727"/>
      <c r="D31" s="1727"/>
      <c r="E31" s="1727"/>
      <c r="F31" s="1727"/>
      <c r="G31" s="1727"/>
      <c r="H31" s="1727"/>
      <c r="I31" s="1727"/>
      <c r="J31" s="1727"/>
      <c r="K31" s="1727"/>
      <c r="L31" s="1727"/>
      <c r="M31" s="1727"/>
      <c r="N31" s="1727"/>
      <c r="O31" s="1727"/>
      <c r="P31" s="1727"/>
      <c r="Q31" s="1727"/>
      <c r="R31" s="1741"/>
      <c r="S31" s="123"/>
    </row>
    <row r="32" spans="1:20" ht="20.149999999999999" customHeight="1">
      <c r="A32" s="2213"/>
      <c r="B32" s="1782">
        <v>2023.9</v>
      </c>
      <c r="C32" s="1742">
        <v>97.6</v>
      </c>
      <c r="D32" s="1743">
        <v>97.8</v>
      </c>
      <c r="E32" s="1733">
        <v>0</v>
      </c>
      <c r="F32" s="1733">
        <v>113.8</v>
      </c>
      <c r="G32" s="1733">
        <v>56</v>
      </c>
      <c r="H32" s="1733">
        <v>39.200000000000003</v>
      </c>
      <c r="I32" s="1733">
        <v>144.30000000000001</v>
      </c>
      <c r="J32" s="1733">
        <v>73.099999999999994</v>
      </c>
      <c r="K32" s="1733">
        <v>116.9</v>
      </c>
      <c r="L32" s="1732">
        <v>114.3</v>
      </c>
      <c r="M32" s="1733">
        <v>150.4</v>
      </c>
      <c r="N32" s="1733">
        <v>96.3</v>
      </c>
      <c r="O32" s="1733">
        <v>69.900000000000006</v>
      </c>
      <c r="P32" s="1733">
        <v>92.4</v>
      </c>
      <c r="Q32" s="1733">
        <v>98</v>
      </c>
      <c r="R32" s="1744">
        <v>88.1</v>
      </c>
      <c r="S32" s="124">
        <v>32.9</v>
      </c>
      <c r="T32" s="87"/>
    </row>
    <row r="33" spans="1:20" ht="20.149999999999999" customHeight="1">
      <c r="B33" s="2167">
        <v>10</v>
      </c>
      <c r="C33" s="1742">
        <v>98.5</v>
      </c>
      <c r="D33" s="1743">
        <v>98.7</v>
      </c>
      <c r="E33" s="1733">
        <v>0</v>
      </c>
      <c r="F33" s="1733">
        <v>133.9</v>
      </c>
      <c r="G33" s="1733">
        <v>62.9</v>
      </c>
      <c r="H33" s="1733">
        <v>36.200000000000003</v>
      </c>
      <c r="I33" s="1733">
        <v>116.7</v>
      </c>
      <c r="J33" s="1733">
        <v>81.5</v>
      </c>
      <c r="K33" s="1733">
        <v>122.3</v>
      </c>
      <c r="L33" s="1732">
        <v>107.7</v>
      </c>
      <c r="M33" s="1733">
        <v>129.9</v>
      </c>
      <c r="N33" s="1733">
        <v>103.3</v>
      </c>
      <c r="O33" s="1733">
        <v>57.5</v>
      </c>
      <c r="P33" s="1733">
        <v>101.3</v>
      </c>
      <c r="Q33" s="1733">
        <v>99.2</v>
      </c>
      <c r="R33" s="1744">
        <v>70.8</v>
      </c>
      <c r="S33" s="124">
        <v>28.5</v>
      </c>
      <c r="T33" s="87"/>
    </row>
    <row r="34" spans="1:20" s="87" customFormat="1" ht="20.149999999999999" customHeight="1">
      <c r="B34" s="1734">
        <v>11</v>
      </c>
      <c r="C34" s="1742">
        <v>97.3</v>
      </c>
      <c r="D34" s="1743">
        <v>97.5</v>
      </c>
      <c r="E34" s="1733">
        <v>0</v>
      </c>
      <c r="F34" s="1733">
        <v>139</v>
      </c>
      <c r="G34" s="1733">
        <v>57.6</v>
      </c>
      <c r="H34" s="1733">
        <v>50.1</v>
      </c>
      <c r="I34" s="1733">
        <v>122.1</v>
      </c>
      <c r="J34" s="1733">
        <v>73</v>
      </c>
      <c r="K34" s="1733">
        <v>114.1</v>
      </c>
      <c r="L34" s="1732">
        <v>122.8</v>
      </c>
      <c r="M34" s="1733">
        <v>132</v>
      </c>
      <c r="N34" s="1733">
        <v>93.3</v>
      </c>
      <c r="O34" s="1733">
        <v>58.6</v>
      </c>
      <c r="P34" s="1733">
        <v>93.7</v>
      </c>
      <c r="Q34" s="1733">
        <v>96.8</v>
      </c>
      <c r="R34" s="1744">
        <v>83.3</v>
      </c>
      <c r="S34" s="124">
        <v>30.2</v>
      </c>
    </row>
    <row r="35" spans="1:20" s="87" customFormat="1" ht="20.149999999999999" customHeight="1">
      <c r="B35" s="1734">
        <v>12</v>
      </c>
      <c r="C35" s="1742">
        <v>92.4</v>
      </c>
      <c r="D35" s="1743">
        <v>92.4</v>
      </c>
      <c r="E35" s="1733">
        <v>0</v>
      </c>
      <c r="F35" s="1733">
        <v>140.5</v>
      </c>
      <c r="G35" s="1733">
        <v>48.3</v>
      </c>
      <c r="H35" s="1733">
        <v>34.200000000000003</v>
      </c>
      <c r="I35" s="1733">
        <v>131.9</v>
      </c>
      <c r="J35" s="1733">
        <v>67.8</v>
      </c>
      <c r="K35" s="1733">
        <v>103.2</v>
      </c>
      <c r="L35" s="1732">
        <v>106.6</v>
      </c>
      <c r="M35" s="1733">
        <v>114.9</v>
      </c>
      <c r="N35" s="1733">
        <v>93.7</v>
      </c>
      <c r="O35" s="1733">
        <v>51.8</v>
      </c>
      <c r="P35" s="1733">
        <v>99.5</v>
      </c>
      <c r="Q35" s="1733">
        <v>93.3</v>
      </c>
      <c r="R35" s="1744">
        <v>67.400000000000006</v>
      </c>
      <c r="S35" s="124">
        <v>39</v>
      </c>
    </row>
    <row r="36" spans="1:20" s="87" customFormat="1" ht="20.149999999999999" customHeight="1">
      <c r="A36" s="2213" t="s">
        <v>146</v>
      </c>
      <c r="B36" s="1734">
        <v>2024.1</v>
      </c>
      <c r="C36" s="1742">
        <v>98.7</v>
      </c>
      <c r="D36" s="1743">
        <v>98.9</v>
      </c>
      <c r="E36" s="1733">
        <v>0</v>
      </c>
      <c r="F36" s="1733">
        <v>94.8</v>
      </c>
      <c r="G36" s="1733">
        <v>55.3</v>
      </c>
      <c r="H36" s="1733">
        <v>45.3</v>
      </c>
      <c r="I36" s="1733">
        <v>134.5</v>
      </c>
      <c r="J36" s="1733">
        <v>71.3</v>
      </c>
      <c r="K36" s="1733">
        <v>121.2</v>
      </c>
      <c r="L36" s="1732">
        <v>102.6</v>
      </c>
      <c r="M36" s="1733">
        <v>121.8</v>
      </c>
      <c r="N36" s="1733">
        <v>103</v>
      </c>
      <c r="O36" s="1733">
        <v>55.1</v>
      </c>
      <c r="P36" s="1733">
        <v>82.5</v>
      </c>
      <c r="Q36" s="1733">
        <v>102</v>
      </c>
      <c r="R36" s="1744">
        <v>80.3</v>
      </c>
      <c r="S36" s="124">
        <v>30.1</v>
      </c>
    </row>
    <row r="37" spans="1:20" s="87" customFormat="1" ht="20.149999999999999" customHeight="1">
      <c r="A37" s="119"/>
      <c r="B37" s="1734">
        <v>2</v>
      </c>
      <c r="C37" s="1742">
        <v>99</v>
      </c>
      <c r="D37" s="1743">
        <v>99.2</v>
      </c>
      <c r="E37" s="1733">
        <v>0</v>
      </c>
      <c r="F37" s="1733">
        <v>104.5</v>
      </c>
      <c r="G37" s="1733">
        <v>63.2</v>
      </c>
      <c r="H37" s="1733">
        <v>33.700000000000003</v>
      </c>
      <c r="I37" s="1733">
        <v>140.6</v>
      </c>
      <c r="J37" s="1733">
        <v>74.599999999999994</v>
      </c>
      <c r="K37" s="1733">
        <v>113.4</v>
      </c>
      <c r="L37" s="1732">
        <v>107.7</v>
      </c>
      <c r="M37" s="1733">
        <v>129.19999999999999</v>
      </c>
      <c r="N37" s="1733">
        <v>101.2</v>
      </c>
      <c r="O37" s="1733">
        <v>47.8</v>
      </c>
      <c r="P37" s="1733">
        <v>111.9</v>
      </c>
      <c r="Q37" s="1733">
        <v>101.9</v>
      </c>
      <c r="R37" s="1744">
        <v>69.7</v>
      </c>
      <c r="S37" s="124">
        <v>43.3</v>
      </c>
    </row>
    <row r="38" spans="1:20" s="87" customFormat="1" ht="20.149999999999999" customHeight="1">
      <c r="A38" s="119"/>
      <c r="B38" s="1734">
        <v>3</v>
      </c>
      <c r="C38" s="1742">
        <v>95.2</v>
      </c>
      <c r="D38" s="1743">
        <v>95.2</v>
      </c>
      <c r="E38" s="1733">
        <v>0</v>
      </c>
      <c r="F38" s="1733">
        <v>107.1</v>
      </c>
      <c r="G38" s="1733">
        <v>67.400000000000006</v>
      </c>
      <c r="H38" s="1733">
        <v>37.1</v>
      </c>
      <c r="I38" s="1733">
        <v>131.1</v>
      </c>
      <c r="J38" s="1733">
        <v>69</v>
      </c>
      <c r="K38" s="1733">
        <v>118.1</v>
      </c>
      <c r="L38" s="1732">
        <v>111.5</v>
      </c>
      <c r="M38" s="1733">
        <v>99.5</v>
      </c>
      <c r="N38" s="1733">
        <v>104.2</v>
      </c>
      <c r="O38" s="1733">
        <v>47.9</v>
      </c>
      <c r="P38" s="1733">
        <v>93.8</v>
      </c>
      <c r="Q38" s="1733">
        <v>94.9</v>
      </c>
      <c r="R38" s="1744">
        <v>64</v>
      </c>
      <c r="S38" s="124">
        <v>122.6</v>
      </c>
    </row>
    <row r="39" spans="1:20" s="87" customFormat="1" ht="20.149999999999999" customHeight="1">
      <c r="B39" s="1734">
        <v>4</v>
      </c>
      <c r="C39" s="1742">
        <v>98.3</v>
      </c>
      <c r="D39" s="1743">
        <v>98.4</v>
      </c>
      <c r="E39" s="1733">
        <v>0</v>
      </c>
      <c r="F39" s="1733">
        <v>112.1</v>
      </c>
      <c r="G39" s="1733">
        <v>48.4</v>
      </c>
      <c r="H39" s="1733">
        <v>36.700000000000003</v>
      </c>
      <c r="I39" s="1733">
        <v>142.9</v>
      </c>
      <c r="J39" s="1733">
        <v>69</v>
      </c>
      <c r="K39" s="1733">
        <v>117.7</v>
      </c>
      <c r="L39" s="1732">
        <v>132.69999999999999</v>
      </c>
      <c r="M39" s="1733">
        <v>124.9</v>
      </c>
      <c r="N39" s="1733">
        <v>115.1</v>
      </c>
      <c r="O39" s="1733">
        <v>44.2</v>
      </c>
      <c r="P39" s="1733">
        <v>95.7</v>
      </c>
      <c r="Q39" s="1733">
        <v>97.2</v>
      </c>
      <c r="R39" s="1744">
        <v>83.7</v>
      </c>
      <c r="S39" s="124">
        <v>61.4</v>
      </c>
    </row>
    <row r="40" spans="1:20" s="87" customFormat="1" ht="20.149999999999999" customHeight="1">
      <c r="A40" s="119" t="s">
        <v>159</v>
      </c>
      <c r="B40" s="1734">
        <v>5</v>
      </c>
      <c r="C40" s="1742">
        <v>99.9</v>
      </c>
      <c r="D40" s="1743">
        <v>100.1</v>
      </c>
      <c r="E40" s="1733">
        <v>0</v>
      </c>
      <c r="F40" s="1733">
        <v>118.7</v>
      </c>
      <c r="G40" s="1733">
        <v>60.7</v>
      </c>
      <c r="H40" s="1733">
        <v>32.6</v>
      </c>
      <c r="I40" s="1733">
        <v>123.9</v>
      </c>
      <c r="J40" s="1733">
        <v>80.8</v>
      </c>
      <c r="K40" s="1733">
        <v>113.5</v>
      </c>
      <c r="L40" s="1732">
        <v>100.6</v>
      </c>
      <c r="M40" s="1733">
        <v>123.8</v>
      </c>
      <c r="N40" s="1733">
        <v>125.4</v>
      </c>
      <c r="O40" s="1733">
        <v>46.7</v>
      </c>
      <c r="P40" s="1733">
        <v>93.3</v>
      </c>
      <c r="Q40" s="1733">
        <v>101.4</v>
      </c>
      <c r="R40" s="1744">
        <v>90.2</v>
      </c>
      <c r="S40" s="124">
        <v>31.2</v>
      </c>
    </row>
    <row r="41" spans="1:20" s="87" customFormat="1" ht="20.149999999999999" customHeight="1">
      <c r="A41" s="119"/>
      <c r="B41" s="1734">
        <v>6</v>
      </c>
      <c r="C41" s="1742">
        <v>95.2</v>
      </c>
      <c r="D41" s="1743">
        <v>95.2</v>
      </c>
      <c r="E41" s="1733">
        <v>0</v>
      </c>
      <c r="F41" s="1733">
        <v>113.3</v>
      </c>
      <c r="G41" s="1733">
        <v>43</v>
      </c>
      <c r="H41" s="1733">
        <v>17.600000000000001</v>
      </c>
      <c r="I41" s="1733">
        <v>143.9</v>
      </c>
      <c r="J41" s="1733">
        <v>77.900000000000006</v>
      </c>
      <c r="K41" s="1733">
        <v>118.7</v>
      </c>
      <c r="L41" s="1732">
        <v>109.8</v>
      </c>
      <c r="M41" s="1733">
        <v>122.7</v>
      </c>
      <c r="N41" s="1733">
        <v>111.9</v>
      </c>
      <c r="O41" s="1733">
        <v>46.1</v>
      </c>
      <c r="P41" s="1733">
        <v>83.5</v>
      </c>
      <c r="Q41" s="1733">
        <v>94.3</v>
      </c>
      <c r="R41" s="1744">
        <v>78.099999999999994</v>
      </c>
      <c r="S41" s="124">
        <v>35.1</v>
      </c>
    </row>
    <row r="42" spans="1:20" s="87" customFormat="1" ht="20.149999999999999" customHeight="1">
      <c r="A42" s="119"/>
      <c r="B42" s="1734">
        <v>7</v>
      </c>
      <c r="C42" s="1742">
        <v>97.9</v>
      </c>
      <c r="D42" s="1743">
        <v>98</v>
      </c>
      <c r="E42" s="1733">
        <v>0</v>
      </c>
      <c r="F42" s="1733">
        <v>101.4</v>
      </c>
      <c r="G42" s="1733">
        <v>71.7</v>
      </c>
      <c r="H42" s="1733">
        <v>17.8</v>
      </c>
      <c r="I42" s="1733">
        <v>152.19999999999999</v>
      </c>
      <c r="J42" s="1733">
        <v>74.3</v>
      </c>
      <c r="K42" s="1733">
        <v>113.4</v>
      </c>
      <c r="L42" s="1732">
        <v>115.3</v>
      </c>
      <c r="M42" s="1733">
        <v>105.1</v>
      </c>
      <c r="N42" s="1733">
        <v>118.4</v>
      </c>
      <c r="O42" s="1733">
        <v>47.4</v>
      </c>
      <c r="P42" s="1733">
        <v>94.3</v>
      </c>
      <c r="Q42" s="1733">
        <v>98.1</v>
      </c>
      <c r="R42" s="1744">
        <v>90.7</v>
      </c>
      <c r="S42" s="124">
        <v>30.6</v>
      </c>
    </row>
    <row r="43" spans="1:20" s="87" customFormat="1" ht="20.149999999999999" customHeight="1">
      <c r="A43" s="119"/>
      <c r="B43" s="1745">
        <v>8</v>
      </c>
      <c r="C43" s="1742">
        <v>92.4</v>
      </c>
      <c r="D43" s="1743">
        <v>92.5</v>
      </c>
      <c r="E43" s="1733">
        <v>0</v>
      </c>
      <c r="F43" s="1733">
        <v>111.1</v>
      </c>
      <c r="G43" s="1733">
        <v>53.5</v>
      </c>
      <c r="H43" s="1733">
        <v>18.899999999999999</v>
      </c>
      <c r="I43" s="1733">
        <v>148.30000000000001</v>
      </c>
      <c r="J43" s="1733">
        <v>59.3</v>
      </c>
      <c r="K43" s="1733">
        <v>112.1</v>
      </c>
      <c r="L43" s="1732">
        <v>103.2</v>
      </c>
      <c r="M43" s="1733">
        <v>104.1</v>
      </c>
      <c r="N43" s="1733">
        <v>98.1</v>
      </c>
      <c r="O43" s="1733">
        <v>37.5</v>
      </c>
      <c r="P43" s="1733">
        <v>86.3</v>
      </c>
      <c r="Q43" s="1733">
        <v>92.2</v>
      </c>
      <c r="R43" s="1744">
        <v>80.099999999999994</v>
      </c>
      <c r="S43" s="124">
        <v>36.799999999999997</v>
      </c>
    </row>
    <row r="44" spans="1:20" s="87" customFormat="1" ht="20.149999999999999" customHeight="1">
      <c r="A44" s="119"/>
      <c r="B44" s="1745">
        <v>9</v>
      </c>
      <c r="C44" s="1742">
        <v>94.4</v>
      </c>
      <c r="D44" s="1743">
        <v>94.5</v>
      </c>
      <c r="E44" s="1733">
        <v>0</v>
      </c>
      <c r="F44" s="1733">
        <v>92.3</v>
      </c>
      <c r="G44" s="1733">
        <v>52.3</v>
      </c>
      <c r="H44" s="1733">
        <v>22.8</v>
      </c>
      <c r="I44" s="1733">
        <v>138.9</v>
      </c>
      <c r="J44" s="1733">
        <v>73.2</v>
      </c>
      <c r="K44" s="1733">
        <v>110.2</v>
      </c>
      <c r="L44" s="1732">
        <v>114.4</v>
      </c>
      <c r="M44" s="1733">
        <v>101.3</v>
      </c>
      <c r="N44" s="1733">
        <v>108.3</v>
      </c>
      <c r="O44" s="1733">
        <v>46.5</v>
      </c>
      <c r="P44" s="1733">
        <v>89.1</v>
      </c>
      <c r="Q44" s="1733">
        <v>98.6</v>
      </c>
      <c r="R44" s="1744">
        <v>76.400000000000006</v>
      </c>
      <c r="S44" s="124">
        <v>108.1</v>
      </c>
    </row>
    <row r="45" spans="1:20" s="87" customFormat="1" ht="20.149999999999999" customHeight="1">
      <c r="A45" s="119"/>
      <c r="B45" s="1745">
        <v>10</v>
      </c>
      <c r="C45" s="1742">
        <v>98.6</v>
      </c>
      <c r="D45" s="1743">
        <v>98.6</v>
      </c>
      <c r="E45" s="1733">
        <v>0</v>
      </c>
      <c r="F45" s="1733">
        <v>91.5</v>
      </c>
      <c r="G45" s="1733">
        <v>56.1</v>
      </c>
      <c r="H45" s="1733">
        <v>20.7</v>
      </c>
      <c r="I45" s="1733">
        <v>143.80000000000001</v>
      </c>
      <c r="J45" s="1733">
        <v>82.6</v>
      </c>
      <c r="K45" s="1733">
        <v>111.2</v>
      </c>
      <c r="L45" s="1732">
        <v>121.1</v>
      </c>
      <c r="M45" s="1733">
        <v>96.5</v>
      </c>
      <c r="N45" s="1733">
        <v>112.5</v>
      </c>
      <c r="O45" s="1733">
        <v>50.3</v>
      </c>
      <c r="P45" s="1733">
        <v>103</v>
      </c>
      <c r="Q45" s="1733">
        <v>101.1</v>
      </c>
      <c r="R45" s="1744">
        <v>73.8</v>
      </c>
      <c r="S45" s="124">
        <v>74.3</v>
      </c>
    </row>
    <row r="46" spans="1:20" s="87" customFormat="1" ht="20.149999999999999" customHeight="1">
      <c r="A46" s="119"/>
      <c r="B46" s="1745">
        <v>11</v>
      </c>
      <c r="C46" s="1742">
        <v>95.5</v>
      </c>
      <c r="D46" s="1743">
        <v>95.6</v>
      </c>
      <c r="E46" s="1733">
        <v>0</v>
      </c>
      <c r="F46" s="1733">
        <v>109.8</v>
      </c>
      <c r="G46" s="1733">
        <v>52.5</v>
      </c>
      <c r="H46" s="1733">
        <v>23.5</v>
      </c>
      <c r="I46" s="1733">
        <v>137.5</v>
      </c>
      <c r="J46" s="1733">
        <v>79.2</v>
      </c>
      <c r="K46" s="1733">
        <v>112.2</v>
      </c>
      <c r="L46" s="1732">
        <v>110.9</v>
      </c>
      <c r="M46" s="1733">
        <v>141.9</v>
      </c>
      <c r="N46" s="1733">
        <v>80.400000000000006</v>
      </c>
      <c r="O46" s="1733">
        <v>43.6</v>
      </c>
      <c r="P46" s="1733">
        <v>94</v>
      </c>
      <c r="Q46" s="1733">
        <v>96.1</v>
      </c>
      <c r="R46" s="1744">
        <v>84.1</v>
      </c>
      <c r="S46" s="124">
        <v>71.7</v>
      </c>
    </row>
    <row r="47" spans="1:20" s="87" customFormat="1" ht="20.149999999999999" customHeight="1">
      <c r="A47" s="119"/>
      <c r="B47" s="1745"/>
      <c r="C47" s="1742"/>
      <c r="D47" s="1743"/>
      <c r="E47" s="1733"/>
      <c r="F47" s="1733"/>
      <c r="G47" s="1733"/>
      <c r="H47" s="1733"/>
      <c r="I47" s="1733"/>
      <c r="J47" s="1733"/>
      <c r="K47" s="1733"/>
      <c r="L47" s="1732"/>
      <c r="M47" s="1733"/>
      <c r="N47" s="1733"/>
      <c r="O47" s="1733"/>
      <c r="P47" s="1733"/>
      <c r="Q47" s="1733"/>
      <c r="R47" s="1744"/>
      <c r="S47" s="124"/>
    </row>
    <row r="48" spans="1:20" s="87" customFormat="1" ht="20.149999999999999" customHeight="1">
      <c r="A48" s="119"/>
      <c r="B48" s="2072" t="s">
        <v>157</v>
      </c>
      <c r="C48" s="2070">
        <f>((C46/RIGHT(C45,5))*100)-100</f>
        <v>-3.1440162271805292</v>
      </c>
      <c r="D48" s="2070">
        <f t="shared" ref="D48:R48" si="1">((D46/RIGHT(D45,5))*100)-100</f>
        <v>-3.0425963488843877</v>
      </c>
      <c r="E48" s="2070" t="e">
        <f t="shared" si="1"/>
        <v>#DIV/0!</v>
      </c>
      <c r="F48" s="2070">
        <f t="shared" si="1"/>
        <v>20</v>
      </c>
      <c r="G48" s="2070">
        <f t="shared" si="1"/>
        <v>-6.417112299465245</v>
      </c>
      <c r="H48" s="2070">
        <f t="shared" si="1"/>
        <v>13.526570048309168</v>
      </c>
      <c r="I48" s="2070">
        <f t="shared" si="1"/>
        <v>-4.3810848400556353</v>
      </c>
      <c r="J48" s="2070">
        <f t="shared" si="1"/>
        <v>-4.1162227602905404</v>
      </c>
      <c r="K48" s="2070">
        <f t="shared" si="1"/>
        <v>0.89928057553956364</v>
      </c>
      <c r="L48" s="2070">
        <f t="shared" si="1"/>
        <v>-8.4227910817506171</v>
      </c>
      <c r="M48" s="2070">
        <f t="shared" si="1"/>
        <v>47.046632124352328</v>
      </c>
      <c r="N48" s="2070">
        <f t="shared" si="1"/>
        <v>-28.533333333333331</v>
      </c>
      <c r="O48" s="2070">
        <f t="shared" si="1"/>
        <v>-13.320079522862812</v>
      </c>
      <c r="P48" s="2070">
        <f t="shared" si="1"/>
        <v>-8.7378640776698973</v>
      </c>
      <c r="Q48" s="2070">
        <f t="shared" si="1"/>
        <v>-4.9455984174085046</v>
      </c>
      <c r="R48" s="2070">
        <f t="shared" si="1"/>
        <v>13.956639566395651</v>
      </c>
      <c r="S48" s="2071">
        <f>((S46/RIGHT(S45,5))*100)-100</f>
        <v>-3.4993270524899032</v>
      </c>
    </row>
    <row r="49" spans="1:20" s="87" customFormat="1" ht="20.149999999999999" customHeight="1">
      <c r="A49" s="119"/>
      <c r="B49" s="125"/>
      <c r="C49" s="126"/>
      <c r="D49" s="127"/>
      <c r="E49" s="128"/>
      <c r="F49" s="128"/>
      <c r="G49" s="128"/>
      <c r="H49" s="128"/>
      <c r="I49" s="128"/>
      <c r="J49" s="128"/>
      <c r="K49" s="128"/>
      <c r="L49" s="128"/>
      <c r="M49" s="128"/>
      <c r="N49" s="128"/>
      <c r="O49" s="128"/>
      <c r="P49" s="128"/>
      <c r="Q49" s="128"/>
      <c r="R49" s="126"/>
      <c r="S49" s="128"/>
    </row>
    <row r="50" spans="1:20" s="87" customFormat="1" ht="20.149999999999999" customHeight="1">
      <c r="A50" s="1516"/>
      <c r="B50" s="1746"/>
      <c r="C50" s="1747"/>
      <c r="D50" s="121"/>
      <c r="E50" s="1727"/>
      <c r="F50" s="1727"/>
      <c r="G50" s="1727"/>
      <c r="H50" s="1727"/>
      <c r="I50" s="1727"/>
      <c r="J50" s="1727"/>
      <c r="K50" s="1727"/>
      <c r="L50" s="1727"/>
      <c r="M50" s="1727"/>
      <c r="N50" s="1727"/>
      <c r="O50" s="1727"/>
      <c r="P50" s="1727"/>
      <c r="Q50" s="1727"/>
      <c r="R50" s="1728"/>
      <c r="S50" s="118"/>
    </row>
    <row r="51" spans="1:20" s="87" customFormat="1" ht="20.149999999999999" customHeight="1">
      <c r="A51" s="2213"/>
      <c r="B51" s="1748" t="s">
        <v>139</v>
      </c>
      <c r="C51" s="1749">
        <v>10000</v>
      </c>
      <c r="D51" s="1726">
        <v>9847.4</v>
      </c>
      <c r="E51" s="1750">
        <v>0</v>
      </c>
      <c r="F51" s="1726">
        <v>389.6</v>
      </c>
      <c r="G51" s="1750" t="s">
        <v>148</v>
      </c>
      <c r="H51" s="1726">
        <v>566.29999999999995</v>
      </c>
      <c r="I51" s="1750" t="s">
        <v>148</v>
      </c>
      <c r="J51" s="1750">
        <v>490</v>
      </c>
      <c r="K51" s="1726">
        <v>2535.3000000000002</v>
      </c>
      <c r="L51" s="1726">
        <v>369.3</v>
      </c>
      <c r="M51" s="1726">
        <v>214.8</v>
      </c>
      <c r="N51" s="1726">
        <v>693.3</v>
      </c>
      <c r="O51" s="1726">
        <v>169.3</v>
      </c>
      <c r="P51" s="1726">
        <v>109.4</v>
      </c>
      <c r="Q51" s="1726">
        <v>3996.4</v>
      </c>
      <c r="R51" s="1726">
        <v>130.5</v>
      </c>
      <c r="S51" s="1726">
        <v>152.6</v>
      </c>
    </row>
    <row r="52" spans="1:20" s="87" customFormat="1" ht="20.149999999999999" customHeight="1">
      <c r="A52" s="2213"/>
      <c r="B52" s="1751"/>
      <c r="C52" s="1727"/>
      <c r="D52" s="1727"/>
      <c r="E52" s="1752"/>
      <c r="F52" s="1752"/>
      <c r="G52" s="1752"/>
      <c r="H52" s="1752"/>
      <c r="I52" s="1752"/>
      <c r="J52" s="1752"/>
      <c r="K52" s="1727"/>
      <c r="L52" s="1727"/>
      <c r="M52" s="1727"/>
      <c r="N52" s="1727"/>
      <c r="O52" s="1727"/>
      <c r="P52" s="1727"/>
      <c r="Q52" s="1727"/>
      <c r="R52" s="1728"/>
      <c r="S52" s="129"/>
    </row>
    <row r="53" spans="1:20" s="87" customFormat="1" ht="20.149999999999999" customHeight="1">
      <c r="A53" s="2213"/>
      <c r="B53" s="1783">
        <v>2023.9</v>
      </c>
      <c r="C53" s="1743">
        <v>104.8</v>
      </c>
      <c r="D53" s="1733">
        <v>105.6</v>
      </c>
      <c r="E53" s="1753">
        <v>0</v>
      </c>
      <c r="F53" s="1733">
        <v>111.4</v>
      </c>
      <c r="G53" s="1753" t="s">
        <v>148</v>
      </c>
      <c r="H53" s="1733">
        <v>76.3</v>
      </c>
      <c r="I53" s="1753" t="s">
        <v>148</v>
      </c>
      <c r="J53" s="1753">
        <v>163.9</v>
      </c>
      <c r="K53" s="1733">
        <v>83.9</v>
      </c>
      <c r="L53" s="1733">
        <v>194.3</v>
      </c>
      <c r="M53" s="1733">
        <v>111.4</v>
      </c>
      <c r="N53" s="1733">
        <v>112.3</v>
      </c>
      <c r="O53" s="1733">
        <v>85.9</v>
      </c>
      <c r="P53" s="1733">
        <v>122.6</v>
      </c>
      <c r="Q53" s="1733">
        <v>87.4</v>
      </c>
      <c r="R53" s="1733">
        <v>81.099999999999994</v>
      </c>
      <c r="S53" s="1733">
        <v>61.5</v>
      </c>
    </row>
    <row r="54" spans="1:20" s="87" customFormat="1" ht="20.149999999999999" customHeight="1">
      <c r="B54" s="2167">
        <v>10</v>
      </c>
      <c r="C54" s="1743">
        <v>97.5</v>
      </c>
      <c r="D54" s="1733">
        <v>98.3</v>
      </c>
      <c r="E54" s="1753">
        <v>0</v>
      </c>
      <c r="F54" s="1733">
        <v>111</v>
      </c>
      <c r="G54" s="1753" t="s">
        <v>148</v>
      </c>
      <c r="H54" s="1733">
        <v>23</v>
      </c>
      <c r="I54" s="1753" t="s">
        <v>148</v>
      </c>
      <c r="J54" s="1753">
        <v>159.30000000000001</v>
      </c>
      <c r="K54" s="1733">
        <v>79.5</v>
      </c>
      <c r="L54" s="1733">
        <v>184.5</v>
      </c>
      <c r="M54" s="1733">
        <v>122.2</v>
      </c>
      <c r="N54" s="1733">
        <v>110</v>
      </c>
      <c r="O54" s="1733">
        <v>86.1</v>
      </c>
      <c r="P54" s="1733">
        <v>134</v>
      </c>
      <c r="Q54" s="1733">
        <v>86</v>
      </c>
      <c r="R54" s="1733">
        <v>80</v>
      </c>
      <c r="S54" s="1733">
        <v>55.6</v>
      </c>
    </row>
    <row r="55" spans="1:20" s="87" customFormat="1" ht="20.149999999999999" customHeight="1">
      <c r="B55" s="1734">
        <v>11</v>
      </c>
      <c r="C55" s="1743">
        <v>96</v>
      </c>
      <c r="D55" s="1733">
        <v>96.7</v>
      </c>
      <c r="E55" s="1753">
        <v>0</v>
      </c>
      <c r="F55" s="1733">
        <v>109.9</v>
      </c>
      <c r="G55" s="1753" t="s">
        <v>148</v>
      </c>
      <c r="H55" s="1733">
        <v>40</v>
      </c>
      <c r="I55" s="1753" t="s">
        <v>148</v>
      </c>
      <c r="J55" s="1753">
        <v>132.19999999999999</v>
      </c>
      <c r="K55" s="1733">
        <v>77.400000000000006</v>
      </c>
      <c r="L55" s="1733">
        <v>135.4</v>
      </c>
      <c r="M55" s="1733">
        <v>113.4</v>
      </c>
      <c r="N55" s="1733">
        <v>103.6</v>
      </c>
      <c r="O55" s="1733">
        <v>84.4</v>
      </c>
      <c r="P55" s="1733">
        <v>133.4</v>
      </c>
      <c r="Q55" s="1733">
        <v>83.6</v>
      </c>
      <c r="R55" s="1733">
        <v>74.8</v>
      </c>
      <c r="S55" s="1733">
        <v>50.5</v>
      </c>
    </row>
    <row r="56" spans="1:20" s="87" customFormat="1" ht="20.149999999999999" customHeight="1">
      <c r="B56" s="1734">
        <v>12</v>
      </c>
      <c r="C56" s="1743">
        <v>96.4</v>
      </c>
      <c r="D56" s="1733">
        <v>97.1</v>
      </c>
      <c r="E56" s="1753">
        <v>0</v>
      </c>
      <c r="F56" s="1733">
        <v>109.5</v>
      </c>
      <c r="G56" s="1753" t="s">
        <v>148</v>
      </c>
      <c r="H56" s="1733">
        <v>17.5</v>
      </c>
      <c r="I56" s="1753" t="s">
        <v>148</v>
      </c>
      <c r="J56" s="1753">
        <v>136.6</v>
      </c>
      <c r="K56" s="1733">
        <v>83.5</v>
      </c>
      <c r="L56" s="1733">
        <v>186.2</v>
      </c>
      <c r="M56" s="1733">
        <v>101.7</v>
      </c>
      <c r="N56" s="1733">
        <v>101.6</v>
      </c>
      <c r="O56" s="1733">
        <v>84.5</v>
      </c>
      <c r="P56" s="1733">
        <v>133.9</v>
      </c>
      <c r="Q56" s="1733">
        <v>83.2</v>
      </c>
      <c r="R56" s="1733">
        <v>68.5</v>
      </c>
      <c r="S56" s="1733">
        <v>53.6</v>
      </c>
    </row>
    <row r="57" spans="1:20" s="87" customFormat="1" ht="20.149999999999999" customHeight="1">
      <c r="A57" s="2214" t="s">
        <v>149</v>
      </c>
      <c r="B57" s="1734">
        <v>2024.1</v>
      </c>
      <c r="C57" s="1743">
        <v>94.7</v>
      </c>
      <c r="D57" s="1733">
        <v>95.3</v>
      </c>
      <c r="E57" s="1753">
        <v>0</v>
      </c>
      <c r="F57" s="1733">
        <v>112.7</v>
      </c>
      <c r="G57" s="1753" t="s">
        <v>148</v>
      </c>
      <c r="H57" s="1733">
        <v>38.1</v>
      </c>
      <c r="I57" s="1753" t="s">
        <v>148</v>
      </c>
      <c r="J57" s="1753">
        <v>157.4</v>
      </c>
      <c r="K57" s="1733">
        <v>74.5</v>
      </c>
      <c r="L57" s="1733">
        <v>178</v>
      </c>
      <c r="M57" s="1733">
        <v>88.4</v>
      </c>
      <c r="N57" s="1733">
        <v>107.9</v>
      </c>
      <c r="O57" s="1733">
        <v>82.9</v>
      </c>
      <c r="P57" s="1733">
        <v>120</v>
      </c>
      <c r="Q57" s="1733">
        <v>84.9</v>
      </c>
      <c r="R57" s="1733">
        <v>76.900000000000006</v>
      </c>
      <c r="S57" s="1733">
        <v>56.7</v>
      </c>
    </row>
    <row r="58" spans="1:20" s="87" customFormat="1" ht="20.149999999999999" customHeight="1">
      <c r="A58" s="2214"/>
      <c r="B58" s="1734">
        <v>2</v>
      </c>
      <c r="C58" s="1743">
        <v>98.9</v>
      </c>
      <c r="D58" s="1733">
        <v>99.7</v>
      </c>
      <c r="E58" s="1753">
        <v>0</v>
      </c>
      <c r="F58" s="1733">
        <v>105.4</v>
      </c>
      <c r="G58" s="1753" t="s">
        <v>148</v>
      </c>
      <c r="H58" s="1733">
        <v>50.1</v>
      </c>
      <c r="I58" s="1753" t="s">
        <v>148</v>
      </c>
      <c r="J58" s="1753">
        <v>133.1</v>
      </c>
      <c r="K58" s="1733">
        <v>80.7</v>
      </c>
      <c r="L58" s="1733">
        <v>171.1</v>
      </c>
      <c r="M58" s="1733">
        <v>67.8</v>
      </c>
      <c r="N58" s="1733">
        <v>111.9</v>
      </c>
      <c r="O58" s="1733">
        <v>84.5</v>
      </c>
      <c r="P58" s="1733">
        <v>112.8</v>
      </c>
      <c r="Q58" s="1733">
        <v>84.2</v>
      </c>
      <c r="R58" s="1733">
        <v>81.400000000000006</v>
      </c>
      <c r="S58" s="1733">
        <v>55.9</v>
      </c>
    </row>
    <row r="59" spans="1:20" s="87" customFormat="1" ht="20.149999999999999" customHeight="1">
      <c r="B59" s="1734">
        <v>3</v>
      </c>
      <c r="C59" s="1743">
        <v>96.8</v>
      </c>
      <c r="D59" s="1733">
        <v>97.6</v>
      </c>
      <c r="E59" s="1753">
        <v>0</v>
      </c>
      <c r="F59" s="1733">
        <v>110.5</v>
      </c>
      <c r="G59" s="1753" t="s">
        <v>148</v>
      </c>
      <c r="H59" s="1733">
        <v>52.9</v>
      </c>
      <c r="I59" s="1753" t="s">
        <v>148</v>
      </c>
      <c r="J59" s="1753">
        <v>140.1</v>
      </c>
      <c r="K59" s="1733">
        <v>81.599999999999994</v>
      </c>
      <c r="L59" s="1733">
        <v>189.7</v>
      </c>
      <c r="M59" s="1733">
        <v>72.099999999999994</v>
      </c>
      <c r="N59" s="1733">
        <v>112.8</v>
      </c>
      <c r="O59" s="1733">
        <v>80.2</v>
      </c>
      <c r="P59" s="1733">
        <v>119.9</v>
      </c>
      <c r="Q59" s="1733">
        <v>84.8</v>
      </c>
      <c r="R59" s="1733">
        <v>77.7</v>
      </c>
      <c r="S59" s="1733">
        <v>49.6</v>
      </c>
      <c r="T59" s="89"/>
    </row>
    <row r="60" spans="1:20" s="87" customFormat="1" ht="20.149999999999999" customHeight="1">
      <c r="B60" s="1734">
        <v>4</v>
      </c>
      <c r="C60" s="1743">
        <v>97.5</v>
      </c>
      <c r="D60" s="1733">
        <v>98</v>
      </c>
      <c r="E60" s="1753">
        <v>0</v>
      </c>
      <c r="F60" s="1733">
        <v>111</v>
      </c>
      <c r="G60" s="1753" t="s">
        <v>148</v>
      </c>
      <c r="H60" s="1733">
        <v>20.3</v>
      </c>
      <c r="I60" s="1753" t="s">
        <v>148</v>
      </c>
      <c r="J60" s="1753">
        <v>161.5</v>
      </c>
      <c r="K60" s="1733">
        <v>81.400000000000006</v>
      </c>
      <c r="L60" s="1733">
        <v>210.2</v>
      </c>
      <c r="M60" s="1733">
        <v>64.3</v>
      </c>
      <c r="N60" s="1733">
        <v>99.7</v>
      </c>
      <c r="O60" s="1733">
        <v>81.3</v>
      </c>
      <c r="P60" s="1733">
        <v>117.2</v>
      </c>
      <c r="Q60" s="1733">
        <v>97.9</v>
      </c>
      <c r="R60" s="1733">
        <v>84.7</v>
      </c>
      <c r="S60" s="1733">
        <v>65.2</v>
      </c>
      <c r="T60" s="89"/>
    </row>
    <row r="61" spans="1:20" ht="20.149999999999999" customHeight="1">
      <c r="A61" s="130" t="s">
        <v>150</v>
      </c>
      <c r="B61" s="1734">
        <v>5</v>
      </c>
      <c r="C61" s="1743">
        <v>98.2</v>
      </c>
      <c r="D61" s="1733">
        <v>98.4</v>
      </c>
      <c r="E61" s="1753">
        <v>0</v>
      </c>
      <c r="F61" s="1733">
        <v>110.4</v>
      </c>
      <c r="G61" s="1753" t="s">
        <v>148</v>
      </c>
      <c r="H61" s="1733">
        <v>5</v>
      </c>
      <c r="I61" s="1753" t="s">
        <v>148</v>
      </c>
      <c r="J61" s="1753">
        <v>126.8</v>
      </c>
      <c r="K61" s="1733">
        <v>85.8</v>
      </c>
      <c r="L61" s="1733">
        <v>168.3</v>
      </c>
      <c r="M61" s="1733">
        <v>65.400000000000006</v>
      </c>
      <c r="N61" s="1733">
        <v>101.6</v>
      </c>
      <c r="O61" s="1733">
        <v>80.400000000000006</v>
      </c>
      <c r="P61" s="1733">
        <v>112.6</v>
      </c>
      <c r="Q61" s="1733">
        <v>102.4</v>
      </c>
      <c r="R61" s="1733">
        <v>79.599999999999994</v>
      </c>
      <c r="S61" s="1733">
        <v>83</v>
      </c>
    </row>
    <row r="62" spans="1:20" ht="20.149999999999999" customHeight="1">
      <c r="B62" s="1734">
        <v>6</v>
      </c>
      <c r="C62" s="1743">
        <v>93.7</v>
      </c>
      <c r="D62" s="1733">
        <v>94.3</v>
      </c>
      <c r="E62" s="1753">
        <v>0</v>
      </c>
      <c r="F62" s="1733">
        <v>105.1</v>
      </c>
      <c r="G62" s="1753" t="s">
        <v>148</v>
      </c>
      <c r="H62" s="1733">
        <v>13.8</v>
      </c>
      <c r="I62" s="1753" t="s">
        <v>148</v>
      </c>
      <c r="J62" s="1753">
        <v>146.9</v>
      </c>
      <c r="K62" s="1733">
        <v>71.8</v>
      </c>
      <c r="L62" s="1733">
        <v>192.6</v>
      </c>
      <c r="M62" s="1733">
        <v>59</v>
      </c>
      <c r="N62" s="1733">
        <v>120.9</v>
      </c>
      <c r="O62" s="1733">
        <v>79.5</v>
      </c>
      <c r="P62" s="1733">
        <v>114.4</v>
      </c>
      <c r="Q62" s="1733">
        <v>99.3</v>
      </c>
      <c r="R62" s="1733">
        <v>76</v>
      </c>
      <c r="S62" s="1733">
        <v>48.4</v>
      </c>
      <c r="T62" s="87"/>
    </row>
    <row r="63" spans="1:20" ht="20.149999999999999" customHeight="1">
      <c r="A63" s="130"/>
      <c r="B63" s="1734">
        <v>7</v>
      </c>
      <c r="C63" s="1743">
        <v>89.9</v>
      </c>
      <c r="D63" s="1733">
        <v>90.6</v>
      </c>
      <c r="E63" s="1753">
        <v>0</v>
      </c>
      <c r="F63" s="1733">
        <v>104.3</v>
      </c>
      <c r="G63" s="1753" t="s">
        <v>148</v>
      </c>
      <c r="H63" s="1733">
        <v>15.1</v>
      </c>
      <c r="I63" s="1753" t="s">
        <v>148</v>
      </c>
      <c r="J63" s="1753">
        <v>117.2</v>
      </c>
      <c r="K63" s="1733">
        <v>65.3</v>
      </c>
      <c r="L63" s="1733">
        <v>181.1</v>
      </c>
      <c r="M63" s="1733">
        <v>59.5</v>
      </c>
      <c r="N63" s="1733">
        <v>111.9</v>
      </c>
      <c r="O63" s="1733">
        <v>79.400000000000006</v>
      </c>
      <c r="P63" s="1733">
        <v>113.1</v>
      </c>
      <c r="Q63" s="1733">
        <v>101.1</v>
      </c>
      <c r="R63" s="1733">
        <v>76.3</v>
      </c>
      <c r="S63" s="1733">
        <v>52.9</v>
      </c>
      <c r="T63" s="87"/>
    </row>
    <row r="64" spans="1:20" s="87" customFormat="1" ht="20.149999999999999" customHeight="1">
      <c r="A64" s="130"/>
      <c r="B64" s="1745">
        <v>8</v>
      </c>
      <c r="C64" s="1743">
        <v>91.8</v>
      </c>
      <c r="D64" s="1733">
        <v>92.3</v>
      </c>
      <c r="E64" s="1753">
        <v>0</v>
      </c>
      <c r="F64" s="1733">
        <v>108.8</v>
      </c>
      <c r="G64" s="1753" t="s">
        <v>148</v>
      </c>
      <c r="H64" s="1733">
        <v>25.2</v>
      </c>
      <c r="I64" s="1753" t="s">
        <v>148</v>
      </c>
      <c r="J64" s="1753">
        <v>144.30000000000001</v>
      </c>
      <c r="K64" s="1733">
        <v>65.2</v>
      </c>
      <c r="L64" s="1733">
        <v>169.5</v>
      </c>
      <c r="M64" s="1733">
        <v>48.1</v>
      </c>
      <c r="N64" s="1733">
        <v>113.9</v>
      </c>
      <c r="O64" s="1733">
        <v>81.5</v>
      </c>
      <c r="P64" s="1733">
        <v>110.2</v>
      </c>
      <c r="Q64" s="1733">
        <v>101.9</v>
      </c>
      <c r="R64" s="1733">
        <v>73.400000000000006</v>
      </c>
      <c r="S64" s="1733">
        <v>55.7</v>
      </c>
    </row>
    <row r="65" spans="1:19" s="87" customFormat="1" ht="20.149999999999999" customHeight="1">
      <c r="A65" s="130"/>
      <c r="B65" s="1745">
        <v>9</v>
      </c>
      <c r="C65" s="1743">
        <v>91.2</v>
      </c>
      <c r="D65" s="1733">
        <v>91.9</v>
      </c>
      <c r="E65" s="1753">
        <v>0</v>
      </c>
      <c r="F65" s="1733">
        <v>109.9</v>
      </c>
      <c r="G65" s="1753" t="s">
        <v>148</v>
      </c>
      <c r="H65" s="1733">
        <v>15.7</v>
      </c>
      <c r="I65" s="1753" t="s">
        <v>148</v>
      </c>
      <c r="J65" s="1753">
        <v>136.5</v>
      </c>
      <c r="K65" s="1733">
        <v>66</v>
      </c>
      <c r="L65" s="1733">
        <v>151.19999999999999</v>
      </c>
      <c r="M65" s="1733">
        <v>46.5</v>
      </c>
      <c r="N65" s="1733">
        <v>108.6</v>
      </c>
      <c r="O65" s="1733">
        <v>81.5</v>
      </c>
      <c r="P65" s="1733">
        <v>112.1</v>
      </c>
      <c r="Q65" s="1733">
        <v>100.6</v>
      </c>
      <c r="R65" s="1733">
        <v>79.3</v>
      </c>
      <c r="S65" s="1733">
        <v>40.700000000000003</v>
      </c>
    </row>
    <row r="66" spans="1:19" s="87" customFormat="1" ht="20.149999999999999" customHeight="1">
      <c r="A66" s="130"/>
      <c r="B66" s="1745">
        <v>10</v>
      </c>
      <c r="C66" s="1743">
        <v>87.6</v>
      </c>
      <c r="D66" s="1733">
        <v>88.3</v>
      </c>
      <c r="E66" s="1753">
        <v>0</v>
      </c>
      <c r="F66" s="1733">
        <v>103.6</v>
      </c>
      <c r="G66" s="1753" t="s">
        <v>148</v>
      </c>
      <c r="H66" s="1733">
        <v>33.799999999999997</v>
      </c>
      <c r="I66" s="1753" t="s">
        <v>148</v>
      </c>
      <c r="J66" s="1753">
        <v>127.1</v>
      </c>
      <c r="K66" s="1733">
        <v>65.400000000000006</v>
      </c>
      <c r="L66" s="1733">
        <v>141.1</v>
      </c>
      <c r="M66" s="1733">
        <v>59</v>
      </c>
      <c r="N66" s="1733">
        <v>82.1</v>
      </c>
      <c r="O66" s="1733">
        <v>81.3</v>
      </c>
      <c r="P66" s="1733">
        <v>112.5</v>
      </c>
      <c r="Q66" s="1733">
        <v>98.6</v>
      </c>
      <c r="R66" s="1733">
        <v>75.3</v>
      </c>
      <c r="S66" s="1733">
        <v>45.7</v>
      </c>
    </row>
    <row r="67" spans="1:19" s="87" customFormat="1" ht="20.149999999999999" customHeight="1">
      <c r="A67" s="130"/>
      <c r="B67" s="1745">
        <v>11</v>
      </c>
      <c r="C67" s="1743">
        <v>89.1</v>
      </c>
      <c r="D67" s="1733">
        <v>89.8</v>
      </c>
      <c r="E67" s="1753">
        <v>0</v>
      </c>
      <c r="F67" s="1733">
        <v>101.7</v>
      </c>
      <c r="G67" s="1753" t="s">
        <v>148</v>
      </c>
      <c r="H67" s="1733">
        <v>19.3</v>
      </c>
      <c r="I67" s="1753" t="s">
        <v>148</v>
      </c>
      <c r="J67" s="1753">
        <v>140.6</v>
      </c>
      <c r="K67" s="1733">
        <v>63.9</v>
      </c>
      <c r="L67" s="1733">
        <v>144.19999999999999</v>
      </c>
      <c r="M67" s="1733">
        <v>54.5</v>
      </c>
      <c r="N67" s="1733">
        <v>88.9</v>
      </c>
      <c r="O67" s="1733">
        <v>81.5</v>
      </c>
      <c r="P67" s="1733">
        <v>108.6</v>
      </c>
      <c r="Q67" s="1733">
        <v>93.7</v>
      </c>
      <c r="R67" s="1733">
        <v>72.599999999999994</v>
      </c>
      <c r="S67" s="1733">
        <v>52</v>
      </c>
    </row>
    <row r="68" spans="1:19" s="87" customFormat="1" ht="20.149999999999999" customHeight="1">
      <c r="A68" s="130"/>
      <c r="B68" s="1745"/>
      <c r="C68" s="1743"/>
      <c r="D68" s="1733"/>
      <c r="E68" s="1753"/>
      <c r="F68" s="1733"/>
      <c r="G68" s="1753"/>
      <c r="H68" s="1733"/>
      <c r="I68" s="1753"/>
      <c r="J68" s="1753"/>
      <c r="K68" s="1733"/>
      <c r="L68" s="1733"/>
      <c r="M68" s="1733"/>
      <c r="N68" s="1733"/>
      <c r="O68" s="1733"/>
      <c r="P68" s="1733"/>
      <c r="Q68" s="1733"/>
      <c r="R68" s="1733"/>
      <c r="S68" s="1733"/>
    </row>
    <row r="69" spans="1:19" s="87" customFormat="1" ht="20.149999999999999" customHeight="1">
      <c r="A69" s="130"/>
      <c r="B69" s="1974" t="s">
        <v>157</v>
      </c>
      <c r="C69" s="1975">
        <f>((C67/RIGHT(C66,5))*100)-100</f>
        <v>1.7123287671232816</v>
      </c>
      <c r="D69" s="1975">
        <f>((D67/RIGHT(D66,5))*100)-100</f>
        <v>1.6987542468856134</v>
      </c>
      <c r="E69" s="1975" t="s">
        <v>148</v>
      </c>
      <c r="F69" s="1975">
        <f>((F67/RIGHT(F66,5))*100)-100</f>
        <v>-1.8339768339768199</v>
      </c>
      <c r="G69" s="1976" t="s">
        <v>148</v>
      </c>
      <c r="H69" s="1975">
        <f>((H67/RIGHT(H66,5))*100)-100</f>
        <v>-42.899408284023664</v>
      </c>
      <c r="I69" s="1976" t="s">
        <v>148</v>
      </c>
      <c r="J69" s="1975">
        <f t="shared" ref="J69:R69" si="2">((J67/RIGHT(J66,5))*100)-100</f>
        <v>10.621557828481514</v>
      </c>
      <c r="K69" s="1975">
        <f t="shared" si="2"/>
        <v>-2.2935779816513815</v>
      </c>
      <c r="L69" s="1975">
        <f t="shared" si="2"/>
        <v>2.1970233876683238</v>
      </c>
      <c r="M69" s="1975">
        <f t="shared" si="2"/>
        <v>-7.6271186440677923</v>
      </c>
      <c r="N69" s="1975">
        <f t="shared" si="2"/>
        <v>8.2825822168087768</v>
      </c>
      <c r="O69" s="1975">
        <f t="shared" si="2"/>
        <v>0.24600246002459869</v>
      </c>
      <c r="P69" s="1975">
        <f t="shared" si="2"/>
        <v>-3.4666666666666686</v>
      </c>
      <c r="Q69" s="1975">
        <f t="shared" si="2"/>
        <v>-4.9695740365111476</v>
      </c>
      <c r="R69" s="1975">
        <f t="shared" si="2"/>
        <v>-3.5856573705179358</v>
      </c>
      <c r="S69" s="2073">
        <f>((S67/RIGHT(S66,5))*100)-100</f>
        <v>13.785557986870884</v>
      </c>
    </row>
    <row r="70" spans="1:19" s="87" customFormat="1" ht="20.149999999999999" customHeight="1">
      <c r="A70" s="130"/>
      <c r="B70" s="131"/>
      <c r="C70" s="132"/>
      <c r="D70" s="132"/>
      <c r="E70" s="132"/>
      <c r="F70" s="132"/>
      <c r="G70" s="132"/>
      <c r="H70" s="132"/>
      <c r="I70" s="132"/>
      <c r="J70" s="132"/>
      <c r="K70" s="132"/>
      <c r="L70" s="132"/>
      <c r="M70" s="132"/>
      <c r="N70" s="132"/>
      <c r="O70" s="132"/>
      <c r="P70" s="132"/>
      <c r="Q70" s="132"/>
      <c r="R70" s="133"/>
      <c r="S70" s="1447"/>
    </row>
    <row r="71" spans="1:19" s="87" customFormat="1" ht="20.149999999999999" customHeight="1">
      <c r="A71" s="1501"/>
      <c r="C71" s="141"/>
      <c r="D71" s="141"/>
      <c r="E71" s="690"/>
      <c r="F71" s="141"/>
      <c r="G71" s="690"/>
      <c r="H71" s="141"/>
      <c r="I71" s="690"/>
      <c r="J71" s="690"/>
      <c r="K71" s="141"/>
      <c r="L71" s="141"/>
      <c r="M71" s="141"/>
      <c r="N71" s="141"/>
      <c r="O71" s="141"/>
      <c r="P71" s="141"/>
      <c r="Q71" s="141"/>
      <c r="R71" s="141"/>
      <c r="S71" s="141"/>
    </row>
    <row r="72" spans="1:19" s="87" customFormat="1" ht="20.149999999999999" customHeight="1">
      <c r="A72" s="130"/>
      <c r="B72" s="134"/>
      <c r="C72" s="141"/>
      <c r="D72" s="141"/>
      <c r="E72" s="141"/>
      <c r="F72" s="141"/>
      <c r="G72" s="141"/>
      <c r="H72" s="141"/>
      <c r="I72" s="141"/>
      <c r="J72" s="141"/>
      <c r="K72" s="141"/>
      <c r="L72" s="141"/>
      <c r="M72" s="141"/>
      <c r="N72" s="141"/>
      <c r="O72" s="141"/>
      <c r="P72" s="141"/>
      <c r="Q72" s="141"/>
      <c r="R72" s="141"/>
      <c r="S72" s="141"/>
    </row>
    <row r="73" spans="1:19" s="87" customFormat="1" ht="20.149999999999999" customHeight="1">
      <c r="A73" s="130"/>
      <c r="B73" s="134"/>
      <c r="C73" s="141"/>
      <c r="D73" s="141"/>
      <c r="E73" s="141"/>
      <c r="F73" s="141"/>
      <c r="G73" s="141"/>
      <c r="H73" s="141"/>
      <c r="I73" s="141"/>
      <c r="J73" s="141"/>
      <c r="K73" s="141"/>
      <c r="L73" s="141"/>
      <c r="M73" s="141"/>
      <c r="N73" s="141"/>
      <c r="O73" s="141"/>
      <c r="P73" s="141"/>
      <c r="Q73" s="141"/>
      <c r="R73" s="141"/>
      <c r="S73" s="141"/>
    </row>
    <row r="74" spans="1:19" s="87" customFormat="1" ht="20.149999999999999" customHeight="1">
      <c r="A74" s="130"/>
      <c r="B74" s="135"/>
      <c r="C74" s="135"/>
      <c r="D74" s="135"/>
      <c r="E74" s="135"/>
      <c r="F74" s="135"/>
      <c r="G74" s="135"/>
      <c r="H74" s="135"/>
      <c r="I74" s="135"/>
      <c r="J74" s="135"/>
      <c r="K74" s="135"/>
      <c r="L74" s="135"/>
      <c r="M74" s="135"/>
      <c r="N74" s="135"/>
      <c r="O74" s="135"/>
      <c r="P74" s="135"/>
      <c r="Q74" s="135"/>
      <c r="R74" s="135"/>
      <c r="S74" s="141"/>
    </row>
    <row r="75" spans="1:19" s="87" customFormat="1" ht="20.149999999999999" customHeight="1">
      <c r="A75" s="130"/>
      <c r="B75" s="691"/>
      <c r="D75" s="89"/>
      <c r="E75" s="89"/>
      <c r="F75" s="89"/>
      <c r="G75" s="89"/>
      <c r="H75" s="89"/>
      <c r="I75" s="89"/>
      <c r="J75" s="89"/>
      <c r="K75" s="89"/>
      <c r="L75" s="89"/>
      <c r="M75" s="89"/>
      <c r="N75" s="89"/>
      <c r="O75" s="89"/>
      <c r="P75" s="89"/>
      <c r="Q75" s="89"/>
      <c r="R75" s="89"/>
      <c r="S75" s="89"/>
    </row>
    <row r="76" spans="1:19" s="87" customFormat="1" ht="20.149999999999999" customHeight="1">
      <c r="A76" s="130"/>
      <c r="B76" s="136"/>
      <c r="C76" s="104"/>
      <c r="D76" s="104"/>
      <c r="E76" s="104"/>
      <c r="F76" s="104"/>
      <c r="G76" s="104"/>
      <c r="H76" s="104"/>
      <c r="I76" s="104"/>
      <c r="J76" s="104"/>
      <c r="K76" s="104"/>
      <c r="L76" s="104"/>
      <c r="M76" s="104"/>
      <c r="N76" s="104"/>
      <c r="O76" s="106"/>
      <c r="P76" s="106"/>
      <c r="Q76" s="106"/>
      <c r="R76" s="106"/>
      <c r="S76" s="106"/>
    </row>
    <row r="77" spans="1:19" s="87" customFormat="1" ht="20.149999999999999" customHeight="1">
      <c r="A77" s="130"/>
      <c r="B77" s="136"/>
      <c r="C77" s="104"/>
      <c r="D77" s="104"/>
      <c r="E77" s="104"/>
      <c r="F77" s="104"/>
      <c r="G77" s="104"/>
      <c r="H77" s="104"/>
      <c r="I77" s="104"/>
      <c r="J77" s="104"/>
      <c r="K77" s="104"/>
      <c r="L77" s="104"/>
      <c r="M77" s="104"/>
      <c r="N77" s="104"/>
      <c r="O77" s="106"/>
      <c r="P77" s="106"/>
      <c r="Q77" s="106"/>
      <c r="R77" s="106"/>
      <c r="S77" s="106"/>
    </row>
    <row r="78" spans="1:19" s="87" customFormat="1" ht="20.149999999999999" customHeight="1">
      <c r="A78" s="130"/>
      <c r="B78" s="136"/>
      <c r="C78" s="104"/>
      <c r="D78" s="104"/>
      <c r="E78" s="104"/>
      <c r="F78" s="104"/>
      <c r="G78" s="104"/>
      <c r="H78" s="104"/>
      <c r="I78" s="104"/>
      <c r="J78" s="104"/>
      <c r="K78" s="104"/>
      <c r="L78" s="104"/>
      <c r="M78" s="104"/>
      <c r="N78" s="104"/>
      <c r="O78" s="106"/>
      <c r="P78" s="106"/>
      <c r="Q78" s="106"/>
      <c r="R78" s="106"/>
      <c r="S78" s="106"/>
    </row>
    <row r="79" spans="1:19" s="87" customFormat="1" ht="20.149999999999999" customHeight="1">
      <c r="A79" s="130"/>
      <c r="B79" s="136"/>
      <c r="C79" s="104"/>
      <c r="D79" s="137"/>
      <c r="E79" s="104"/>
      <c r="F79" s="104"/>
      <c r="G79" s="104"/>
      <c r="H79" s="104"/>
      <c r="I79" s="104"/>
      <c r="J79" s="104"/>
      <c r="K79" s="104"/>
      <c r="L79" s="104"/>
      <c r="M79" s="104"/>
      <c r="N79" s="104"/>
      <c r="O79" s="106"/>
      <c r="P79" s="106"/>
      <c r="Q79" s="106"/>
      <c r="R79" s="106"/>
      <c r="S79" s="106"/>
    </row>
    <row r="80" spans="1:19" s="87" customFormat="1" ht="20.149999999999999" customHeight="1">
      <c r="A80" s="130"/>
      <c r="B80" s="136"/>
      <c r="C80" s="104"/>
      <c r="D80" s="104"/>
      <c r="E80" s="104"/>
      <c r="F80" s="104"/>
      <c r="G80" s="104"/>
      <c r="H80" s="104"/>
      <c r="I80" s="104"/>
      <c r="J80" s="104"/>
      <c r="K80" s="104"/>
      <c r="L80" s="104"/>
      <c r="M80" s="104"/>
      <c r="N80" s="104"/>
      <c r="O80" s="106"/>
      <c r="P80" s="106"/>
      <c r="Q80" s="106"/>
      <c r="R80" s="106"/>
      <c r="S80" s="106"/>
    </row>
    <row r="81" spans="1:20" s="87" customFormat="1" ht="20.149999999999999" customHeight="1">
      <c r="A81" s="130"/>
      <c r="B81" s="136"/>
      <c r="C81" s="104"/>
      <c r="D81" s="104"/>
      <c r="E81" s="104"/>
      <c r="F81" s="104"/>
      <c r="G81" s="104"/>
      <c r="H81" s="104"/>
      <c r="I81" s="104"/>
      <c r="J81" s="104"/>
      <c r="K81" s="104"/>
      <c r="L81" s="104"/>
      <c r="M81" s="104"/>
      <c r="N81" s="104"/>
      <c r="O81" s="106"/>
      <c r="P81" s="106"/>
      <c r="Q81" s="106"/>
      <c r="R81" s="106"/>
      <c r="S81" s="106"/>
    </row>
    <row r="82" spans="1:20" s="87" customFormat="1" ht="20.149999999999999" customHeight="1">
      <c r="A82" s="130"/>
      <c r="B82" s="136"/>
      <c r="C82" s="104"/>
      <c r="D82" s="104"/>
      <c r="E82" s="104"/>
      <c r="F82" s="104"/>
      <c r="G82" s="104"/>
      <c r="H82" s="104"/>
      <c r="I82" s="104"/>
      <c r="J82" s="104"/>
      <c r="K82" s="104"/>
      <c r="L82" s="104"/>
      <c r="M82" s="104"/>
      <c r="N82" s="104"/>
      <c r="O82" s="106"/>
      <c r="P82" s="106"/>
      <c r="Q82" s="106"/>
      <c r="R82" s="106"/>
      <c r="S82" s="106"/>
    </row>
    <row r="83" spans="1:20" s="87" customFormat="1" ht="20.149999999999999" customHeight="1">
      <c r="A83" s="130"/>
      <c r="B83" s="104"/>
      <c r="C83" s="104"/>
      <c r="D83" s="104"/>
      <c r="E83" s="104"/>
      <c r="F83" s="104"/>
      <c r="G83" s="104"/>
      <c r="H83" s="104"/>
      <c r="I83" s="104"/>
      <c r="J83" s="104"/>
      <c r="K83" s="104"/>
      <c r="L83" s="104"/>
      <c r="M83" s="104"/>
      <c r="N83" s="104"/>
      <c r="O83" s="106"/>
      <c r="P83" s="106"/>
      <c r="Q83" s="106"/>
      <c r="R83" s="106"/>
      <c r="S83" s="106"/>
    </row>
    <row r="84" spans="1:20" s="87" customFormat="1" ht="20.149999999999999" customHeight="1">
      <c r="A84" s="130"/>
      <c r="B84" s="104"/>
      <c r="C84" s="104"/>
      <c r="D84" s="104"/>
      <c r="E84" s="104"/>
      <c r="F84" s="104"/>
      <c r="G84" s="104"/>
      <c r="H84" s="104"/>
      <c r="I84" s="104"/>
      <c r="J84" s="104"/>
      <c r="K84" s="104"/>
      <c r="L84" s="104"/>
      <c r="M84" s="104"/>
      <c r="N84" s="104"/>
      <c r="O84" s="106"/>
      <c r="P84" s="106"/>
      <c r="Q84" s="106"/>
      <c r="R84" s="106"/>
      <c r="S84" s="106"/>
    </row>
    <row r="85" spans="1:20" s="87" customFormat="1" ht="20.149999999999999" customHeight="1">
      <c r="A85" s="130"/>
      <c r="B85" s="104"/>
      <c r="C85" s="104"/>
      <c r="D85" s="104"/>
      <c r="E85" s="89"/>
      <c r="F85" s="104"/>
      <c r="G85" s="104"/>
      <c r="H85" s="104"/>
      <c r="I85" s="104"/>
      <c r="J85" s="104"/>
      <c r="K85" s="104"/>
      <c r="L85" s="104"/>
      <c r="M85" s="104"/>
      <c r="N85" s="104"/>
      <c r="O85" s="106"/>
      <c r="P85" s="106"/>
      <c r="Q85" s="106"/>
      <c r="R85" s="106"/>
      <c r="S85" s="106"/>
    </row>
    <row r="86" spans="1:20" s="87" customFormat="1" ht="20.149999999999999" customHeight="1">
      <c r="A86" s="130"/>
      <c r="B86" s="104"/>
      <c r="C86" s="104"/>
      <c r="D86" s="104"/>
      <c r="E86" s="104"/>
      <c r="F86" s="104"/>
      <c r="G86" s="104"/>
      <c r="H86" s="104"/>
      <c r="I86" s="104"/>
      <c r="J86" s="104"/>
      <c r="K86" s="104"/>
      <c r="L86" s="104"/>
      <c r="M86" s="104"/>
      <c r="N86" s="104"/>
      <c r="O86" s="106"/>
      <c r="P86" s="106"/>
      <c r="Q86" s="106"/>
      <c r="R86" s="106"/>
      <c r="S86" s="106"/>
    </row>
    <row r="87" spans="1:20" s="87" customFormat="1" ht="20.149999999999999" customHeight="1">
      <c r="A87" s="130"/>
      <c r="B87" s="104"/>
      <c r="C87" s="104"/>
      <c r="D87" s="104"/>
      <c r="E87" s="104"/>
      <c r="F87" s="104"/>
      <c r="G87" s="104"/>
      <c r="H87" s="104"/>
      <c r="I87" s="104"/>
      <c r="J87" s="104"/>
      <c r="K87" s="104"/>
      <c r="L87" s="104"/>
      <c r="M87" s="104"/>
      <c r="N87" s="104"/>
      <c r="O87" s="106"/>
      <c r="P87" s="106"/>
      <c r="Q87" s="106"/>
      <c r="R87" s="106"/>
      <c r="S87" s="106"/>
    </row>
    <row r="88" spans="1:20" s="87" customFormat="1" ht="20.149999999999999" customHeight="1">
      <c r="A88" s="130"/>
      <c r="B88" s="104"/>
      <c r="C88" s="104"/>
      <c r="D88" s="104"/>
      <c r="E88" s="104"/>
      <c r="F88" s="104"/>
      <c r="G88" s="104"/>
      <c r="H88" s="104"/>
      <c r="I88" s="104"/>
      <c r="J88" s="104"/>
      <c r="K88" s="104"/>
      <c r="L88" s="104"/>
      <c r="M88" s="104"/>
      <c r="N88" s="104"/>
      <c r="O88" s="106"/>
      <c r="P88" s="106"/>
      <c r="Q88" s="106"/>
      <c r="R88" s="106"/>
      <c r="S88" s="106"/>
    </row>
    <row r="89" spans="1:20" s="87" customFormat="1" ht="20.149999999999999" customHeight="1">
      <c r="A89" s="130"/>
      <c r="B89" s="104"/>
      <c r="C89" s="104"/>
      <c r="D89" s="104"/>
      <c r="E89" s="104"/>
      <c r="F89" s="104"/>
      <c r="G89" s="104"/>
      <c r="H89" s="104"/>
      <c r="I89" s="104"/>
      <c r="J89" s="104"/>
      <c r="K89" s="104"/>
      <c r="L89" s="104"/>
      <c r="M89" s="104"/>
      <c r="N89" s="104"/>
      <c r="O89" s="106"/>
      <c r="P89" s="106"/>
      <c r="Q89" s="106"/>
      <c r="R89" s="106"/>
      <c r="S89" s="106"/>
    </row>
    <row r="90" spans="1:20" s="87" customFormat="1" ht="10" customHeight="1">
      <c r="A90" s="138"/>
      <c r="B90" s="104"/>
      <c r="C90" s="104"/>
      <c r="D90" s="104"/>
      <c r="E90" s="104"/>
      <c r="F90" s="104"/>
      <c r="G90" s="104"/>
      <c r="H90" s="104"/>
      <c r="I90" s="104"/>
      <c r="J90" s="104"/>
      <c r="K90" s="104"/>
      <c r="L90" s="104"/>
      <c r="M90" s="104"/>
      <c r="N90" s="104"/>
      <c r="O90" s="106"/>
      <c r="P90" s="106"/>
      <c r="Q90" s="106"/>
      <c r="R90" s="106"/>
      <c r="S90" s="106"/>
    </row>
    <row r="91" spans="1:20" s="87" customFormat="1" ht="20.149999999999999" customHeight="1">
      <c r="A91" s="130"/>
      <c r="B91" s="104"/>
      <c r="C91" s="139"/>
      <c r="D91" s="139"/>
      <c r="E91" s="139"/>
      <c r="F91" s="139"/>
      <c r="G91" s="139"/>
      <c r="H91" s="139"/>
      <c r="I91" s="139"/>
      <c r="J91" s="139"/>
      <c r="K91" s="139"/>
      <c r="L91" s="139"/>
      <c r="M91" s="139"/>
      <c r="N91" s="139"/>
      <c r="O91" s="140"/>
      <c r="P91" s="140"/>
      <c r="Q91" s="140"/>
      <c r="R91" s="140"/>
      <c r="S91" s="106"/>
      <c r="T91" s="89"/>
    </row>
    <row r="92" spans="1:20" s="87" customFormat="1" ht="20.149999999999999" customHeight="1">
      <c r="B92" s="89"/>
      <c r="C92" s="89"/>
      <c r="D92" s="89"/>
      <c r="E92" s="89"/>
      <c r="F92" s="89"/>
      <c r="G92" s="89"/>
      <c r="H92" s="89"/>
      <c r="I92" s="89"/>
      <c r="J92" s="89"/>
      <c r="K92" s="89"/>
      <c r="L92" s="89"/>
      <c r="M92" s="89"/>
      <c r="N92" s="89"/>
      <c r="O92" s="88"/>
      <c r="P92" s="88"/>
      <c r="Q92" s="88"/>
      <c r="R92" s="88"/>
      <c r="S92" s="88"/>
      <c r="T92" s="87" t="s">
        <v>160</v>
      </c>
    </row>
    <row r="93" spans="1:20" ht="8.25" customHeight="1">
      <c r="A93" s="138"/>
      <c r="T93" s="87"/>
    </row>
    <row r="94" spans="1:20" s="87" customFormat="1" ht="18.75" customHeight="1">
      <c r="A94" s="141"/>
      <c r="B94" s="89"/>
      <c r="C94" s="89"/>
      <c r="D94" s="89"/>
      <c r="E94" s="89"/>
      <c r="F94" s="89"/>
      <c r="G94" s="89"/>
      <c r="H94" s="89"/>
      <c r="I94" s="89"/>
      <c r="J94" s="89"/>
      <c r="K94" s="89"/>
      <c r="L94" s="89"/>
      <c r="M94" s="89"/>
      <c r="N94" s="89"/>
      <c r="O94" s="88"/>
      <c r="P94" s="88"/>
      <c r="Q94" s="88"/>
      <c r="R94" s="88"/>
      <c r="S94" s="88"/>
    </row>
    <row r="95" spans="1:20" s="87" customFormat="1" ht="14.25" customHeight="1">
      <c r="A95" s="89"/>
      <c r="B95" s="89"/>
      <c r="C95" s="89"/>
      <c r="D95" s="89"/>
      <c r="E95" s="89"/>
      <c r="F95" s="89"/>
      <c r="G95" s="89"/>
      <c r="H95" s="89"/>
      <c r="I95" s="89"/>
      <c r="J95" s="89"/>
      <c r="K95" s="89"/>
      <c r="L95" s="89"/>
      <c r="M95" s="89"/>
      <c r="N95" s="89"/>
      <c r="O95" s="88"/>
      <c r="P95" s="88"/>
      <c r="Q95" s="88"/>
      <c r="R95" s="88"/>
      <c r="S95" s="88"/>
      <c r="T95" s="89"/>
    </row>
    <row r="96" spans="1:20" s="87" customFormat="1" ht="9" customHeight="1">
      <c r="A96" s="104"/>
      <c r="B96" s="89"/>
      <c r="C96" s="89"/>
      <c r="D96" s="89"/>
      <c r="E96" s="89"/>
      <c r="F96" s="89"/>
      <c r="G96" s="89"/>
      <c r="H96" s="89"/>
      <c r="I96" s="89"/>
      <c r="J96" s="89"/>
      <c r="K96" s="89"/>
      <c r="L96" s="89"/>
      <c r="M96" s="89"/>
      <c r="N96" s="89"/>
      <c r="O96" s="88"/>
      <c r="P96" s="88"/>
      <c r="Q96" s="88"/>
      <c r="R96" s="88"/>
      <c r="S96" s="88"/>
      <c r="T96" s="89" t="s">
        <v>161</v>
      </c>
    </row>
    <row r="97" spans="1:1" ht="14.25" customHeight="1">
      <c r="A97" s="104"/>
    </row>
    <row r="98" spans="1:1" ht="14.25" customHeight="1">
      <c r="A98" s="104"/>
    </row>
    <row r="99" spans="1:1">
      <c r="A99" s="104"/>
    </row>
    <row r="100" spans="1:1">
      <c r="A100" s="104"/>
    </row>
    <row r="101" spans="1:1">
      <c r="A101" s="104"/>
    </row>
    <row r="102" spans="1:1">
      <c r="A102" s="104"/>
    </row>
    <row r="103" spans="1:1">
      <c r="A103" s="104"/>
    </row>
    <row r="104" spans="1:1">
      <c r="A104" s="104"/>
    </row>
    <row r="105" spans="1:1">
      <c r="A105" s="104"/>
    </row>
    <row r="106" spans="1:1">
      <c r="A106" s="104"/>
    </row>
    <row r="107" spans="1:1">
      <c r="A107" s="104"/>
    </row>
    <row r="108" spans="1:1">
      <c r="A108" s="104"/>
    </row>
    <row r="109" spans="1:1">
      <c r="A109" s="104"/>
    </row>
    <row r="110" spans="1:1">
      <c r="A110" s="104"/>
    </row>
    <row r="111" spans="1:1">
      <c r="A111" s="104"/>
    </row>
  </sheetData>
  <mergeCells count="4">
    <mergeCell ref="L6:L7"/>
    <mergeCell ref="O6:O7"/>
    <mergeCell ref="Q6:Q7"/>
    <mergeCell ref="R6:R7"/>
  </mergeCells>
  <phoneticPr fontId="3"/>
  <conditionalFormatting sqref="E52:J52 C53:D65 F53:F65 H53:H65 K53:S65 K67:S68 H67:H68 F67:F68 C67:D68">
    <cfRule type="expression" dxfId="3" priority="3" stopIfTrue="1">
      <formula>C52="r"</formula>
    </cfRule>
    <cfRule type="cellIs" dxfId="2" priority="4" stopIfTrue="1" operator="equal">
      <formula>0</formula>
    </cfRule>
  </conditionalFormatting>
  <conditionalFormatting sqref="C65:D67 F65:F67 H65:H67 K65:S67">
    <cfRule type="expression" dxfId="1" priority="1" stopIfTrue="1">
      <formula>C65="r"</formula>
    </cfRule>
    <cfRule type="cellIs" dxfId="0" priority="2" stopIfTrue="1" operator="equal">
      <formula>0</formula>
    </cfRule>
  </conditionalFormatting>
  <dataValidations count="1">
    <dataValidation imeMode="halfAlpha" allowBlank="1" showInputMessage="1" showErrorMessage="1" sqref="C11:Q26 S11:S26 S32:S47 C32:Q47" xr:uid="{06DB2298-9F53-4C61-A20A-3F4BBA4E4557}"/>
  </dataValidations>
  <pageMargins left="0.9055118110236221" right="0.43307086614173229" top="0.59055118110236227" bottom="0.55118110236220474" header="0.51181102362204722" footer="0.51181102362204722"/>
  <pageSetup paperSize="9" scale="56" orientation="portrait" r:id="rId1"/>
  <headerFooter alignWithMargins="0"/>
  <colBreaks count="1" manualBreakCount="1">
    <brk id="19" max="1048575" man="1"/>
  </colBreak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ransitionEvaluation="1" codeName="Sheet14">
    <tabColor theme="5" tint="-0.249977111117893"/>
    <pageSetUpPr fitToPage="1"/>
  </sheetPr>
  <dimension ref="A1:AB119"/>
  <sheetViews>
    <sheetView showGridLines="0" view="pageBreakPreview" topLeftCell="K64" zoomScaleNormal="100" zoomScaleSheetLayoutView="100" workbookViewId="0">
      <selection activeCell="L58" sqref="L58:U72"/>
    </sheetView>
  </sheetViews>
  <sheetFormatPr defaultColWidth="10.58203125" defaultRowHeight="14"/>
  <cols>
    <col min="1" max="1" width="10.58203125" style="40"/>
    <col min="2" max="9" width="12.58203125" style="40" customWidth="1"/>
    <col min="10" max="10" width="10.58203125" style="40"/>
    <col min="11" max="11" width="12.33203125" style="40" customWidth="1"/>
    <col min="12" max="12" width="11.08203125" style="40" bestFit="1" customWidth="1"/>
    <col min="13" max="14" width="10.75" style="40" bestFit="1" customWidth="1"/>
    <col min="15" max="15" width="11.08203125" style="40" bestFit="1" customWidth="1"/>
    <col min="16" max="16" width="10.58203125" style="40"/>
    <col min="17" max="17" width="11.08203125" style="40" bestFit="1" customWidth="1"/>
    <col min="18" max="18" width="10.75" style="40" bestFit="1" customWidth="1"/>
    <col min="19" max="21" width="9.58203125" style="40" customWidth="1"/>
    <col min="22" max="23" width="10.58203125" style="40"/>
    <col min="24" max="24" width="10.75" style="40" bestFit="1" customWidth="1"/>
    <col min="25" max="25" width="12.5" style="40" customWidth="1"/>
    <col min="26" max="26" width="12.75" style="40" bestFit="1" customWidth="1"/>
    <col min="27" max="16384" width="10.58203125" style="40"/>
  </cols>
  <sheetData>
    <row r="1" spans="1:28" ht="16.5" customHeight="1" thickBot="1">
      <c r="A1" s="39"/>
      <c r="B1" s="39"/>
      <c r="C1" s="39"/>
      <c r="D1" s="39"/>
      <c r="E1" s="39"/>
      <c r="F1" s="39"/>
      <c r="G1" s="39"/>
      <c r="H1" s="39"/>
      <c r="I1" s="39"/>
      <c r="J1" s="39"/>
      <c r="K1" s="1268" t="s">
        <v>1317</v>
      </c>
      <c r="L1" s="1268"/>
      <c r="M1" s="1268" t="s">
        <v>1461</v>
      </c>
      <c r="N1" s="1268"/>
      <c r="O1" s="1269" t="s">
        <v>1609</v>
      </c>
      <c r="P1" s="1268"/>
      <c r="Q1" s="1268"/>
      <c r="R1" s="1268" t="s">
        <v>1621</v>
      </c>
      <c r="S1" s="1268"/>
      <c r="T1" s="39"/>
      <c r="U1" s="39"/>
      <c r="W1" s="1130" t="s">
        <v>1590</v>
      </c>
      <c r="X1" s="72"/>
      <c r="Y1" s="72"/>
      <c r="Z1" s="72"/>
      <c r="AA1" s="72"/>
      <c r="AB1" s="72"/>
    </row>
    <row r="2" spans="1:28" s="1" customFormat="1" ht="22.5" customHeight="1">
      <c r="A2" s="3"/>
      <c r="B2" s="3"/>
      <c r="C2" s="3"/>
      <c r="D2" s="6" t="s">
        <v>162</v>
      </c>
      <c r="E2" s="3"/>
      <c r="F2" s="3"/>
      <c r="G2" s="3"/>
      <c r="H2" s="2420"/>
      <c r="I2" s="2420"/>
      <c r="J2" s="3"/>
      <c r="K2" s="951"/>
      <c r="L2" s="2375" t="s">
        <v>163</v>
      </c>
      <c r="M2" s="2421"/>
      <c r="N2" s="2421"/>
      <c r="O2" s="2421"/>
      <c r="P2" s="2421"/>
      <c r="Q2" s="2421"/>
      <c r="R2" s="2421"/>
      <c r="S2" s="2422"/>
      <c r="T2" s="39"/>
      <c r="U2" s="39"/>
      <c r="W2" s="1001"/>
      <c r="X2" s="1001" t="s">
        <v>1312</v>
      </c>
      <c r="Y2" s="1001" t="s">
        <v>1345</v>
      </c>
      <c r="Z2" s="1002" t="s">
        <v>1607</v>
      </c>
      <c r="AA2" s="1001"/>
      <c r="AB2" s="1001" t="s">
        <v>1618</v>
      </c>
    </row>
    <row r="3" spans="1:28" s="1" customFormat="1" ht="15.75" customHeight="1" thickBot="1">
      <c r="A3" s="3" t="s">
        <v>1263</v>
      </c>
      <c r="B3" s="3"/>
      <c r="C3" s="3"/>
      <c r="D3" s="3"/>
      <c r="E3" s="3"/>
      <c r="F3" s="3"/>
      <c r="G3" s="3"/>
      <c r="H3" s="2420" t="s">
        <v>164</v>
      </c>
      <c r="I3" s="2420"/>
      <c r="J3" s="3"/>
      <c r="K3" s="967"/>
      <c r="L3" s="2414" t="s">
        <v>165</v>
      </c>
      <c r="M3" s="2423"/>
      <c r="N3" s="2414" t="s">
        <v>166</v>
      </c>
      <c r="O3" s="2423"/>
      <c r="P3" s="2414" t="s">
        <v>167</v>
      </c>
      <c r="Q3" s="2423"/>
      <c r="R3" s="2414" t="s">
        <v>168</v>
      </c>
      <c r="S3" s="2424"/>
      <c r="T3" s="39"/>
      <c r="U3" s="39"/>
      <c r="W3" s="967"/>
      <c r="X3" s="1000"/>
      <c r="Y3" s="2368" t="s">
        <v>165</v>
      </c>
      <c r="Z3" s="2425"/>
      <c r="AA3" s="24"/>
      <c r="AB3" s="997"/>
    </row>
    <row r="4" spans="1:28">
      <c r="A4" s="2"/>
      <c r="B4" s="2375" t="s">
        <v>163</v>
      </c>
      <c r="C4" s="2376"/>
      <c r="D4" s="2376"/>
      <c r="E4" s="2376"/>
      <c r="F4" s="2376"/>
      <c r="G4" s="2376"/>
      <c r="H4" s="2376"/>
      <c r="I4" s="2376"/>
      <c r="J4" s="39"/>
      <c r="K4" s="968" t="s">
        <v>5</v>
      </c>
      <c r="L4" s="924" t="s">
        <v>169</v>
      </c>
      <c r="M4" s="924" t="s">
        <v>170</v>
      </c>
      <c r="N4" s="924" t="s">
        <v>169</v>
      </c>
      <c r="O4" s="924" t="s">
        <v>170</v>
      </c>
      <c r="P4" s="924" t="s">
        <v>169</v>
      </c>
      <c r="Q4" s="924" t="s">
        <v>170</v>
      </c>
      <c r="R4" s="924" t="s">
        <v>169</v>
      </c>
      <c r="S4" s="954" t="s">
        <v>170</v>
      </c>
      <c r="T4" s="39"/>
      <c r="U4" s="39"/>
      <c r="W4" s="186"/>
      <c r="X4" s="968" t="s">
        <v>5</v>
      </c>
      <c r="Y4" s="924"/>
      <c r="Z4" s="1003" t="s">
        <v>170</v>
      </c>
      <c r="AA4" s="897" t="s">
        <v>1316</v>
      </c>
      <c r="AB4" s="998"/>
    </row>
    <row r="5" spans="1:28">
      <c r="A5" s="4" t="s">
        <v>5</v>
      </c>
      <c r="B5" s="2378" t="s">
        <v>165</v>
      </c>
      <c r="C5" s="2379"/>
      <c r="D5" s="2378" t="s">
        <v>166</v>
      </c>
      <c r="E5" s="2379"/>
      <c r="F5" s="2378" t="s">
        <v>167</v>
      </c>
      <c r="G5" s="2379"/>
      <c r="H5" s="2378" t="s">
        <v>168</v>
      </c>
      <c r="I5" s="2418"/>
      <c r="J5" s="39"/>
      <c r="K5" s="1336" t="s">
        <v>2052</v>
      </c>
      <c r="L5" s="1259">
        <f>L7</f>
        <v>81715</v>
      </c>
      <c r="M5" s="1259">
        <f>M7</f>
        <v>2209793</v>
      </c>
      <c r="N5" s="1259">
        <f>SUM(N7:N9)</f>
        <v>16351</v>
      </c>
      <c r="O5" s="1259">
        <f>SUM(O7:O9)</f>
        <v>880833</v>
      </c>
      <c r="P5" s="1259">
        <f>SUM(P7:P8)</f>
        <v>26963</v>
      </c>
      <c r="Q5" s="1259">
        <f>SUM(Q7:Q8)</f>
        <v>465327</v>
      </c>
      <c r="R5" s="1259">
        <f>R7</f>
        <v>38401</v>
      </c>
      <c r="S5" s="1260">
        <f>S7</f>
        <v>863633</v>
      </c>
      <c r="T5" s="39"/>
      <c r="U5" s="39"/>
      <c r="W5" s="186"/>
      <c r="X5" s="1337" t="s">
        <v>2052</v>
      </c>
      <c r="Y5" s="993" t="s">
        <v>1371</v>
      </c>
      <c r="Z5" s="1261">
        <f>SUM(Z6:Z12)</f>
        <v>20918864</v>
      </c>
      <c r="AA5" s="897" t="s">
        <v>1373</v>
      </c>
      <c r="AB5" s="998"/>
    </row>
    <row r="6" spans="1:28">
      <c r="A6" s="7"/>
      <c r="B6" s="27" t="s">
        <v>169</v>
      </c>
      <c r="C6" s="27" t="s">
        <v>170</v>
      </c>
      <c r="D6" s="27" t="s">
        <v>169</v>
      </c>
      <c r="E6" s="27" t="s">
        <v>170</v>
      </c>
      <c r="F6" s="27" t="s">
        <v>169</v>
      </c>
      <c r="G6" s="27" t="s">
        <v>170</v>
      </c>
      <c r="H6" s="27" t="s">
        <v>169</v>
      </c>
      <c r="I6" s="27" t="s">
        <v>170</v>
      </c>
      <c r="J6" s="39"/>
      <c r="K6" s="971" t="s">
        <v>1316</v>
      </c>
      <c r="L6" s="33" t="s">
        <v>1589</v>
      </c>
      <c r="M6" s="33" t="s">
        <v>1587</v>
      </c>
      <c r="N6" s="16"/>
      <c r="O6" s="16"/>
      <c r="P6" s="16"/>
      <c r="Q6" s="16"/>
      <c r="R6" s="145"/>
      <c r="S6" s="970"/>
      <c r="W6" s="186"/>
      <c r="X6" s="72"/>
      <c r="Y6" s="994" t="s">
        <v>1336</v>
      </c>
      <c r="Z6" s="64">
        <v>8625497</v>
      </c>
      <c r="AA6" s="72"/>
      <c r="AB6" s="998"/>
    </row>
    <row r="7" spans="1:28" ht="18" customHeight="1">
      <c r="A7" s="399" t="s">
        <v>1892</v>
      </c>
      <c r="B7" s="147">
        <v>15302</v>
      </c>
      <c r="C7" s="147">
        <v>273701</v>
      </c>
      <c r="D7" s="147">
        <v>479</v>
      </c>
      <c r="E7" s="147">
        <v>11600</v>
      </c>
      <c r="F7" s="147">
        <v>8323</v>
      </c>
      <c r="G7" s="147">
        <v>147081</v>
      </c>
      <c r="H7" s="147">
        <v>6500</v>
      </c>
      <c r="I7" s="147">
        <v>112791</v>
      </c>
      <c r="J7" s="148"/>
      <c r="K7" s="969"/>
      <c r="L7" s="16">
        <v>81715</v>
      </c>
      <c r="M7" s="16">
        <v>2209793</v>
      </c>
      <c r="N7" s="16">
        <v>3114</v>
      </c>
      <c r="O7" s="16">
        <v>282000</v>
      </c>
      <c r="P7" s="16">
        <v>22579</v>
      </c>
      <c r="Q7" s="16">
        <v>347597</v>
      </c>
      <c r="R7" s="145">
        <v>38401</v>
      </c>
      <c r="S7" s="970">
        <v>863633</v>
      </c>
      <c r="T7" s="144"/>
      <c r="U7" s="58"/>
      <c r="V7" s="34"/>
      <c r="W7" s="150"/>
      <c r="X7" s="990"/>
      <c r="Y7" s="995" t="s">
        <v>1337</v>
      </c>
      <c r="Z7" s="34">
        <v>1158722</v>
      </c>
      <c r="AA7" s="58"/>
      <c r="AB7" s="999"/>
    </row>
    <row r="8" spans="1:28" ht="18" customHeight="1">
      <c r="A8" s="399" t="s">
        <v>1684</v>
      </c>
      <c r="B8" s="147">
        <v>12982</v>
      </c>
      <c r="C8" s="147">
        <v>239017</v>
      </c>
      <c r="D8" s="147">
        <v>1005</v>
      </c>
      <c r="E8" s="147">
        <v>34057</v>
      </c>
      <c r="F8" s="147">
        <v>6415</v>
      </c>
      <c r="G8" s="147">
        <v>107900</v>
      </c>
      <c r="H8" s="147">
        <v>5565</v>
      </c>
      <c r="I8" s="147">
        <v>97057</v>
      </c>
      <c r="J8" s="148"/>
      <c r="K8" s="971" t="s">
        <v>1728</v>
      </c>
      <c r="L8" s="33" t="s">
        <v>1315</v>
      </c>
      <c r="M8" s="33" t="s">
        <v>1315</v>
      </c>
      <c r="N8" s="16">
        <v>6518</v>
      </c>
      <c r="O8" s="16">
        <v>350500</v>
      </c>
      <c r="P8" s="16">
        <v>4384</v>
      </c>
      <c r="Q8" s="16">
        <v>117730</v>
      </c>
      <c r="R8" s="145"/>
      <c r="S8" s="970"/>
      <c r="T8" s="144"/>
      <c r="U8" s="58"/>
      <c r="V8" s="34"/>
      <c r="W8" s="150"/>
      <c r="X8" s="72"/>
      <c r="Y8" s="994" t="s">
        <v>1338</v>
      </c>
      <c r="Z8" s="64">
        <v>1646425</v>
      </c>
      <c r="AA8" s="58"/>
      <c r="AB8" s="999"/>
    </row>
    <row r="9" spans="1:28" ht="18" customHeight="1">
      <c r="A9" s="399" t="s">
        <v>51</v>
      </c>
      <c r="B9" s="147">
        <v>15203</v>
      </c>
      <c r="C9" s="147">
        <v>312738</v>
      </c>
      <c r="D9" s="147">
        <v>897</v>
      </c>
      <c r="E9" s="147">
        <v>20374</v>
      </c>
      <c r="F9" s="147">
        <v>8063</v>
      </c>
      <c r="G9" s="147">
        <v>229290</v>
      </c>
      <c r="H9" s="147">
        <v>6246</v>
      </c>
      <c r="I9" s="147">
        <v>110290</v>
      </c>
      <c r="J9" s="148"/>
      <c r="K9" s="976"/>
      <c r="L9" s="977"/>
      <c r="M9" s="978"/>
      <c r="N9" s="973">
        <v>6719</v>
      </c>
      <c r="O9" s="973">
        <v>248333</v>
      </c>
      <c r="P9" s="973"/>
      <c r="Q9" s="973"/>
      <c r="R9" s="974"/>
      <c r="S9" s="975"/>
      <c r="T9" s="144"/>
      <c r="U9" s="58"/>
      <c r="V9" s="34"/>
      <c r="W9" s="150"/>
      <c r="X9" s="72"/>
      <c r="Y9" s="994" t="s">
        <v>1339</v>
      </c>
      <c r="Z9" s="64">
        <v>3517521</v>
      </c>
      <c r="AA9" s="58"/>
      <c r="AB9" s="999"/>
    </row>
    <row r="10" spans="1:28" ht="18" customHeight="1">
      <c r="A10" s="14" t="s">
        <v>1685</v>
      </c>
      <c r="B10" s="147">
        <v>13901</v>
      </c>
      <c r="C10" s="147">
        <v>281941</v>
      </c>
      <c r="D10" s="147">
        <v>763</v>
      </c>
      <c r="E10" s="147">
        <v>27575</v>
      </c>
      <c r="F10" s="147">
        <v>7832</v>
      </c>
      <c r="G10" s="147">
        <v>154814</v>
      </c>
      <c r="H10" s="147">
        <v>5307</v>
      </c>
      <c r="I10" s="149">
        <v>99554</v>
      </c>
      <c r="J10" s="148"/>
      <c r="K10" s="971" t="s">
        <v>1319</v>
      </c>
      <c r="L10" s="33" t="s">
        <v>1586</v>
      </c>
      <c r="M10" s="33" t="s">
        <v>1588</v>
      </c>
      <c r="N10" s="16"/>
      <c r="O10" s="16"/>
      <c r="P10" s="16"/>
      <c r="Q10" s="16"/>
      <c r="R10" s="145"/>
      <c r="S10" s="970"/>
      <c r="T10" s="144"/>
      <c r="U10" s="58"/>
      <c r="V10" s="34"/>
      <c r="W10" s="150"/>
      <c r="X10" s="72"/>
      <c r="Y10" s="994" t="s">
        <v>1340</v>
      </c>
      <c r="Z10" s="64">
        <v>2343984</v>
      </c>
      <c r="AA10" s="58"/>
      <c r="AB10" s="999"/>
    </row>
    <row r="11" spans="1:28" ht="18" customHeight="1">
      <c r="A11" s="14" t="s">
        <v>1862</v>
      </c>
      <c r="B11" s="147">
        <v>12704</v>
      </c>
      <c r="C11" s="147">
        <v>339604</v>
      </c>
      <c r="D11" s="147">
        <v>1120</v>
      </c>
      <c r="E11" s="147">
        <v>88618</v>
      </c>
      <c r="F11" s="147">
        <v>7010</v>
      </c>
      <c r="G11" s="147">
        <v>153475</v>
      </c>
      <c r="H11" s="147">
        <v>4576</v>
      </c>
      <c r="I11" s="149">
        <v>97540</v>
      </c>
      <c r="J11" s="148"/>
      <c r="K11" s="971"/>
      <c r="L11" s="1271">
        <f>L5/100</f>
        <v>817.15</v>
      </c>
      <c r="M11" s="1271">
        <f t="shared" ref="M11:S11" si="0">M5/100</f>
        <v>22097.93</v>
      </c>
      <c r="N11" s="1271">
        <f t="shared" si="0"/>
        <v>163.51</v>
      </c>
      <c r="O11" s="1271">
        <f t="shared" si="0"/>
        <v>8808.33</v>
      </c>
      <c r="P11" s="1271">
        <f t="shared" si="0"/>
        <v>269.63</v>
      </c>
      <c r="Q11" s="1271">
        <f t="shared" si="0"/>
        <v>4653.2700000000004</v>
      </c>
      <c r="R11" s="1271">
        <f t="shared" si="0"/>
        <v>384.01</v>
      </c>
      <c r="S11" s="1272">
        <f t="shared" si="0"/>
        <v>8636.33</v>
      </c>
      <c r="T11" s="144"/>
      <c r="U11" s="58"/>
      <c r="V11" s="34"/>
      <c r="W11" s="150"/>
      <c r="X11" s="72"/>
      <c r="Y11" s="994" t="s">
        <v>1341</v>
      </c>
      <c r="Z11" s="64">
        <v>1416922</v>
      </c>
      <c r="AA11" s="58"/>
      <c r="AB11" s="999"/>
    </row>
    <row r="12" spans="1:28" ht="18" customHeight="1">
      <c r="A12" s="238"/>
      <c r="B12" s="12"/>
      <c r="C12" s="12"/>
      <c r="D12" s="12"/>
      <c r="E12" s="12"/>
      <c r="F12" s="12"/>
      <c r="G12" s="12"/>
      <c r="H12" s="12"/>
      <c r="I12" s="150"/>
      <c r="J12" s="148"/>
      <c r="K12" s="969"/>
      <c r="L12" s="1494" t="s">
        <v>1830</v>
      </c>
      <c r="M12" s="33" t="s">
        <v>1254</v>
      </c>
      <c r="N12" s="33" t="s">
        <v>1255</v>
      </c>
      <c r="O12" s="33" t="s">
        <v>1256</v>
      </c>
      <c r="P12" s="33" t="s">
        <v>1257</v>
      </c>
      <c r="Q12" s="33" t="s">
        <v>1258</v>
      </c>
      <c r="R12" s="915" t="s">
        <v>1259</v>
      </c>
      <c r="S12" s="972" t="s">
        <v>1260</v>
      </c>
      <c r="T12" s="144"/>
      <c r="U12" s="58"/>
      <c r="V12" s="34"/>
      <c r="W12" s="150"/>
      <c r="X12" s="72"/>
      <c r="Y12" s="994" t="s">
        <v>1370</v>
      </c>
      <c r="Z12" s="64">
        <v>2209793</v>
      </c>
      <c r="AA12" s="58"/>
      <c r="AB12" s="999"/>
    </row>
    <row r="13" spans="1:28" ht="18" customHeight="1">
      <c r="A13" s="144" t="s">
        <v>2041</v>
      </c>
      <c r="B13" s="16">
        <v>1276</v>
      </c>
      <c r="C13" s="16">
        <v>35792</v>
      </c>
      <c r="D13" s="16">
        <v>124</v>
      </c>
      <c r="E13" s="16">
        <v>10574</v>
      </c>
      <c r="F13" s="16">
        <v>735</v>
      </c>
      <c r="G13" s="16">
        <v>16002</v>
      </c>
      <c r="H13" s="145">
        <v>418</v>
      </c>
      <c r="I13" s="146">
        <v>9215</v>
      </c>
      <c r="J13" s="151"/>
      <c r="K13" s="958"/>
      <c r="L13" s="959"/>
      <c r="M13" s="959"/>
      <c r="N13" s="959"/>
      <c r="O13" s="959"/>
      <c r="P13" s="959"/>
      <c r="Q13" s="959"/>
      <c r="R13" s="959"/>
      <c r="S13" s="960"/>
      <c r="T13" s="39"/>
      <c r="U13" s="39"/>
      <c r="W13" s="186"/>
      <c r="X13" s="72"/>
      <c r="AA13" s="72"/>
      <c r="AB13" s="998"/>
    </row>
    <row r="14" spans="1:28" ht="18" customHeight="1">
      <c r="A14" s="144" t="s">
        <v>1240</v>
      </c>
      <c r="B14" s="16">
        <v>988</v>
      </c>
      <c r="C14" s="16">
        <v>18557</v>
      </c>
      <c r="D14" s="16">
        <v>94</v>
      </c>
      <c r="E14" s="16">
        <v>4036</v>
      </c>
      <c r="F14" s="16">
        <v>530</v>
      </c>
      <c r="G14" s="16">
        <v>6574</v>
      </c>
      <c r="H14" s="145">
        <v>363</v>
      </c>
      <c r="I14" s="146">
        <v>7947</v>
      </c>
      <c r="J14" s="151"/>
      <c r="K14" s="39"/>
      <c r="L14" s="39"/>
      <c r="M14" s="39"/>
      <c r="N14" s="39"/>
      <c r="O14" s="39"/>
      <c r="P14" s="39"/>
      <c r="Q14" s="39"/>
      <c r="R14" s="39"/>
      <c r="S14" s="39"/>
      <c r="T14" s="39"/>
      <c r="U14" s="39"/>
      <c r="W14" s="186"/>
      <c r="X14" s="72"/>
      <c r="Y14" s="994" t="s">
        <v>1372</v>
      </c>
      <c r="Z14" s="64">
        <v>241578569</v>
      </c>
      <c r="AA14" s="72"/>
      <c r="AB14" s="998"/>
    </row>
    <row r="15" spans="1:28" ht="18" customHeight="1">
      <c r="A15" s="18" t="s">
        <v>427</v>
      </c>
      <c r="B15" s="16">
        <v>804</v>
      </c>
      <c r="C15" s="16">
        <v>17785</v>
      </c>
      <c r="D15" s="33">
        <v>35</v>
      </c>
      <c r="E15" s="16">
        <v>1383</v>
      </c>
      <c r="F15" s="16">
        <v>442</v>
      </c>
      <c r="G15" s="16">
        <v>9141</v>
      </c>
      <c r="H15" s="145">
        <v>327</v>
      </c>
      <c r="I15" s="146">
        <v>7261</v>
      </c>
      <c r="J15" s="151"/>
      <c r="K15" s="39"/>
      <c r="L15" s="39"/>
      <c r="M15" s="39"/>
      <c r="N15" s="39"/>
      <c r="O15" s="39"/>
      <c r="P15" s="39"/>
      <c r="Q15" s="39"/>
      <c r="R15" s="39"/>
      <c r="S15" s="39"/>
      <c r="T15" s="39"/>
      <c r="U15" s="39"/>
      <c r="W15" s="186"/>
      <c r="X15" s="72"/>
      <c r="Y15" s="989"/>
      <c r="Z15" s="35"/>
      <c r="AA15" s="72"/>
      <c r="AB15" s="998"/>
    </row>
    <row r="16" spans="1:28" ht="18" customHeight="1" thickBot="1">
      <c r="A16" s="18" t="s">
        <v>428</v>
      </c>
      <c r="B16" s="33">
        <v>1164</v>
      </c>
      <c r="C16" s="16">
        <v>37047</v>
      </c>
      <c r="D16" s="33">
        <v>121</v>
      </c>
      <c r="E16" s="16">
        <v>13533</v>
      </c>
      <c r="F16" s="16">
        <v>675</v>
      </c>
      <c r="G16" s="16">
        <v>15353</v>
      </c>
      <c r="H16" s="145">
        <v>368</v>
      </c>
      <c r="I16" s="146">
        <v>8161</v>
      </c>
      <c r="J16" s="151"/>
      <c r="K16" s="1015" t="s">
        <v>1487</v>
      </c>
      <c r="L16" s="1015" t="s">
        <v>1891</v>
      </c>
      <c r="M16" s="39"/>
      <c r="N16" s="39"/>
      <c r="O16" s="39"/>
      <c r="P16" s="39"/>
      <c r="Q16" s="39"/>
      <c r="R16" s="39"/>
      <c r="S16" s="39"/>
      <c r="T16" s="39"/>
      <c r="U16" s="39"/>
      <c r="W16" s="186"/>
      <c r="X16" s="990"/>
      <c r="Y16" s="35"/>
      <c r="AA16" s="1018" t="s">
        <v>1315</v>
      </c>
      <c r="AB16" s="998"/>
    </row>
    <row r="17" spans="1:28" ht="18" customHeight="1">
      <c r="A17" s="18" t="s">
        <v>1913</v>
      </c>
      <c r="B17" s="16">
        <v>742</v>
      </c>
      <c r="C17" s="16">
        <v>15717</v>
      </c>
      <c r="D17" s="16">
        <v>4</v>
      </c>
      <c r="E17" s="16">
        <v>1351</v>
      </c>
      <c r="F17" s="16">
        <v>457</v>
      </c>
      <c r="G17" s="16">
        <v>8131</v>
      </c>
      <c r="H17" s="145">
        <v>282</v>
      </c>
      <c r="I17" s="146">
        <v>6235</v>
      </c>
      <c r="J17" s="151"/>
      <c r="K17" s="951"/>
      <c r="L17" s="2375" t="s">
        <v>163</v>
      </c>
      <c r="M17" s="2421"/>
      <c r="N17" s="2421"/>
      <c r="O17" s="2421"/>
      <c r="P17" s="2421"/>
      <c r="Q17" s="2421"/>
      <c r="R17" s="2421"/>
      <c r="S17" s="2422"/>
      <c r="T17" s="39"/>
      <c r="U17" s="39"/>
      <c r="W17" s="186"/>
      <c r="AB17" s="998"/>
    </row>
    <row r="18" spans="1:28" ht="18" customHeight="1">
      <c r="A18" s="18" t="s">
        <v>1239</v>
      </c>
      <c r="B18" s="16">
        <v>1403</v>
      </c>
      <c r="C18" s="16">
        <v>38593</v>
      </c>
      <c r="D18" s="16">
        <v>223</v>
      </c>
      <c r="E18" s="16">
        <v>7519</v>
      </c>
      <c r="F18" s="16">
        <v>841</v>
      </c>
      <c r="G18" s="16">
        <v>23463</v>
      </c>
      <c r="H18" s="145">
        <v>339</v>
      </c>
      <c r="I18" s="146">
        <v>7611</v>
      </c>
      <c r="J18" s="151"/>
      <c r="K18" s="967"/>
      <c r="L18" s="2414" t="s">
        <v>165</v>
      </c>
      <c r="M18" s="2423"/>
      <c r="N18" s="2414" t="s">
        <v>166</v>
      </c>
      <c r="O18" s="2423"/>
      <c r="P18" s="2414" t="s">
        <v>167</v>
      </c>
      <c r="Q18" s="2423"/>
      <c r="R18" s="2414" t="s">
        <v>168</v>
      </c>
      <c r="S18" s="2424"/>
      <c r="T18" s="39"/>
      <c r="U18" s="39"/>
      <c r="W18" s="186"/>
      <c r="X18" s="990" t="s">
        <v>1637</v>
      </c>
      <c r="Y18" s="72"/>
      <c r="Z18" s="72"/>
      <c r="AA18" s="989" t="s">
        <v>1319</v>
      </c>
      <c r="AB18" s="998"/>
    </row>
    <row r="19" spans="1:28" ht="18" customHeight="1">
      <c r="A19" s="18" t="s">
        <v>172</v>
      </c>
      <c r="B19" s="16">
        <v>1025</v>
      </c>
      <c r="C19" s="16">
        <v>32981</v>
      </c>
      <c r="D19" s="16">
        <v>198</v>
      </c>
      <c r="E19" s="16">
        <v>9322</v>
      </c>
      <c r="F19" s="16">
        <v>477</v>
      </c>
      <c r="G19" s="16">
        <v>16049</v>
      </c>
      <c r="H19" s="145">
        <v>350</v>
      </c>
      <c r="I19" s="146">
        <v>7610</v>
      </c>
      <c r="J19" s="151"/>
      <c r="K19" s="968" t="s">
        <v>5</v>
      </c>
      <c r="L19" s="1061" t="s">
        <v>169</v>
      </c>
      <c r="M19" s="1061" t="s">
        <v>170</v>
      </c>
      <c r="N19" s="1061" t="s">
        <v>169</v>
      </c>
      <c r="O19" s="1061" t="s">
        <v>170</v>
      </c>
      <c r="P19" s="1061" t="s">
        <v>169</v>
      </c>
      <c r="Q19" s="1061" t="s">
        <v>170</v>
      </c>
      <c r="R19" s="1061" t="s">
        <v>169</v>
      </c>
      <c r="S19" s="954" t="s">
        <v>170</v>
      </c>
      <c r="T19" s="39"/>
      <c r="U19" s="39"/>
      <c r="W19" s="186"/>
      <c r="X19" s="1495" t="s">
        <v>1832</v>
      </c>
      <c r="Y19" s="72" t="s">
        <v>1342</v>
      </c>
      <c r="Z19" s="1262">
        <f>Z12/100</f>
        <v>22097.93</v>
      </c>
      <c r="AA19" s="35" t="s">
        <v>1320</v>
      </c>
      <c r="AB19" s="998"/>
    </row>
    <row r="20" spans="1:28" ht="18" customHeight="1">
      <c r="A20" s="18" t="s">
        <v>173</v>
      </c>
      <c r="B20" s="16">
        <v>824</v>
      </c>
      <c r="C20" s="16">
        <v>19201</v>
      </c>
      <c r="D20" s="16">
        <v>29</v>
      </c>
      <c r="E20" s="16">
        <v>1476</v>
      </c>
      <c r="F20" s="16">
        <v>431</v>
      </c>
      <c r="G20" s="16">
        <v>9824</v>
      </c>
      <c r="H20" s="145">
        <v>365</v>
      </c>
      <c r="I20" s="146">
        <v>7901</v>
      </c>
      <c r="J20" s="151"/>
      <c r="K20" s="1015" t="s">
        <v>1488</v>
      </c>
      <c r="L20" s="39"/>
      <c r="M20" s="39"/>
      <c r="N20" s="39"/>
      <c r="O20" s="39"/>
      <c r="P20" s="39"/>
      <c r="Q20" s="39"/>
      <c r="R20" s="39"/>
      <c r="S20" s="39"/>
      <c r="T20" s="39"/>
      <c r="U20" s="39"/>
      <c r="W20" s="186"/>
      <c r="X20" s="989" t="s">
        <v>1346</v>
      </c>
      <c r="Y20" s="72" t="s">
        <v>1343</v>
      </c>
      <c r="Z20" s="1262">
        <f>Z14/10000</f>
        <v>24157.856899999999</v>
      </c>
      <c r="AA20" s="35" t="s">
        <v>1344</v>
      </c>
      <c r="AB20" s="998"/>
    </row>
    <row r="21" spans="1:28" ht="18" customHeight="1">
      <c r="A21" s="18" t="s">
        <v>423</v>
      </c>
      <c r="B21" s="16">
        <v>1034</v>
      </c>
      <c r="C21" s="16">
        <v>21637</v>
      </c>
      <c r="D21" s="16">
        <v>30</v>
      </c>
      <c r="E21" s="16">
        <v>407</v>
      </c>
      <c r="F21" s="16">
        <v>693</v>
      </c>
      <c r="G21" s="16">
        <v>14040</v>
      </c>
      <c r="H21" s="145">
        <v>311</v>
      </c>
      <c r="I21" s="146">
        <v>7190</v>
      </c>
      <c r="J21" s="151"/>
      <c r="K21" s="39" t="s">
        <v>1726</v>
      </c>
      <c r="L21" s="1090">
        <v>1164</v>
      </c>
      <c r="M21" s="1090">
        <v>41875</v>
      </c>
      <c r="N21" s="1090">
        <v>122</v>
      </c>
      <c r="O21" s="1090">
        <v>22112</v>
      </c>
      <c r="P21" s="1090">
        <v>717</v>
      </c>
      <c r="Q21" s="1090">
        <v>13324</v>
      </c>
      <c r="R21" s="1090">
        <v>325</v>
      </c>
      <c r="S21" s="1090">
        <v>6469</v>
      </c>
      <c r="T21" s="39"/>
      <c r="U21" s="39"/>
      <c r="W21" s="916"/>
      <c r="X21" s="989" t="s">
        <v>1347</v>
      </c>
      <c r="Y21" s="991" t="s">
        <v>1335</v>
      </c>
      <c r="Z21" s="1261">
        <f>Z5/10000</f>
        <v>2091.8863999999999</v>
      </c>
      <c r="AA21" s="35" t="s">
        <v>1344</v>
      </c>
      <c r="AB21" s="1017"/>
    </row>
    <row r="22" spans="1:28" ht="18" customHeight="1">
      <c r="A22" s="18" t="s">
        <v>174</v>
      </c>
      <c r="B22" s="16">
        <v>934</v>
      </c>
      <c r="C22" s="16">
        <v>23418</v>
      </c>
      <c r="D22" s="16">
        <v>30</v>
      </c>
      <c r="E22" s="16">
        <v>1129</v>
      </c>
      <c r="F22" s="16">
        <v>489</v>
      </c>
      <c r="G22" s="16">
        <v>13063</v>
      </c>
      <c r="H22" s="145">
        <v>415</v>
      </c>
      <c r="I22" s="146">
        <v>9225</v>
      </c>
      <c r="J22" s="151"/>
      <c r="K22" s="39" t="s">
        <v>1239</v>
      </c>
      <c r="L22" s="1090">
        <v>1428</v>
      </c>
      <c r="M22" s="1090">
        <v>41719</v>
      </c>
      <c r="N22" s="1090">
        <v>75</v>
      </c>
      <c r="O22" s="1090">
        <v>4900</v>
      </c>
      <c r="P22" s="1090">
        <v>949</v>
      </c>
      <c r="Q22" s="1090">
        <v>29135</v>
      </c>
      <c r="R22" s="1090">
        <v>404</v>
      </c>
      <c r="S22" s="1090">
        <v>7685</v>
      </c>
      <c r="T22" s="39"/>
      <c r="U22" s="39"/>
      <c r="W22" s="923"/>
      <c r="X22" s="910"/>
      <c r="Y22" s="910"/>
      <c r="Z22" s="910"/>
      <c r="AA22" s="910"/>
      <c r="AB22" s="912"/>
    </row>
    <row r="23" spans="1:28" ht="18" customHeight="1">
      <c r="A23" s="18" t="s">
        <v>424</v>
      </c>
      <c r="B23" s="16">
        <v>612</v>
      </c>
      <c r="C23" s="16">
        <v>14941</v>
      </c>
      <c r="D23" s="16">
        <v>51</v>
      </c>
      <c r="E23" s="16">
        <v>2285</v>
      </c>
      <c r="F23" s="16">
        <v>280</v>
      </c>
      <c r="G23" s="16">
        <v>6316</v>
      </c>
      <c r="H23" s="145">
        <v>281</v>
      </c>
      <c r="I23" s="146">
        <v>6341</v>
      </c>
      <c r="J23" s="151"/>
      <c r="K23" s="39" t="s">
        <v>172</v>
      </c>
      <c r="L23" s="1090">
        <v>887</v>
      </c>
      <c r="M23" s="1090">
        <v>21460</v>
      </c>
      <c r="N23" s="1090">
        <v>80</v>
      </c>
      <c r="O23" s="1090">
        <v>3206</v>
      </c>
      <c r="P23" s="1090">
        <v>486</v>
      </c>
      <c r="Q23" s="1090">
        <v>11946</v>
      </c>
      <c r="R23" s="1090">
        <v>321</v>
      </c>
      <c r="S23" s="1090">
        <v>6308</v>
      </c>
      <c r="T23" s="39"/>
      <c r="U23" s="39"/>
    </row>
    <row r="24" spans="1:28" ht="18" customHeight="1">
      <c r="A24" s="18" t="s">
        <v>425</v>
      </c>
      <c r="B24" s="16">
        <v>925</v>
      </c>
      <c r="C24" s="16">
        <v>24469</v>
      </c>
      <c r="D24" s="16">
        <v>15</v>
      </c>
      <c r="E24" s="16">
        <v>1014</v>
      </c>
      <c r="F24" s="16">
        <v>396</v>
      </c>
      <c r="G24" s="16">
        <v>8765</v>
      </c>
      <c r="H24" s="145">
        <v>514</v>
      </c>
      <c r="I24" s="146">
        <v>14690</v>
      </c>
      <c r="J24" s="151"/>
      <c r="K24" s="39" t="s">
        <v>173</v>
      </c>
      <c r="L24" s="1090">
        <v>767</v>
      </c>
      <c r="M24" s="1090">
        <v>16999</v>
      </c>
      <c r="N24" s="1090">
        <v>38</v>
      </c>
      <c r="O24" s="1090">
        <v>1856</v>
      </c>
      <c r="P24" s="1090">
        <v>326</v>
      </c>
      <c r="Q24" s="1090">
        <v>6565</v>
      </c>
      <c r="R24" s="1090">
        <v>403</v>
      </c>
      <c r="S24" s="1090">
        <v>8578</v>
      </c>
      <c r="T24" s="39"/>
      <c r="U24" s="39"/>
      <c r="X24" s="24" t="s">
        <v>1312</v>
      </c>
      <c r="Y24" s="24" t="s">
        <v>1348</v>
      </c>
      <c r="Z24" s="996" t="s">
        <v>1610</v>
      </c>
      <c r="AB24" s="40" t="s">
        <v>1619</v>
      </c>
    </row>
    <row r="25" spans="1:28" ht="18" customHeight="1">
      <c r="A25" s="144" t="s">
        <v>426</v>
      </c>
      <c r="B25" s="16">
        <v>843</v>
      </c>
      <c r="C25" s="16">
        <v>21324</v>
      </c>
      <c r="D25" s="16">
        <v>22</v>
      </c>
      <c r="E25" s="16">
        <v>1274</v>
      </c>
      <c r="F25" s="16">
        <v>374</v>
      </c>
      <c r="G25" s="16">
        <v>10105</v>
      </c>
      <c r="H25" s="145">
        <v>447</v>
      </c>
      <c r="I25" s="146">
        <v>9945</v>
      </c>
      <c r="J25" s="151"/>
      <c r="K25" s="39" t="s">
        <v>423</v>
      </c>
      <c r="L25" s="1090">
        <v>970</v>
      </c>
      <c r="M25" s="1090">
        <v>32919</v>
      </c>
      <c r="N25" s="1090">
        <v>258</v>
      </c>
      <c r="O25" s="1090">
        <v>18068</v>
      </c>
      <c r="P25" s="1090">
        <v>385</v>
      </c>
      <c r="Q25" s="1090">
        <v>7772</v>
      </c>
      <c r="R25" s="1090">
        <v>328</v>
      </c>
      <c r="S25" s="1090">
        <v>7078</v>
      </c>
      <c r="T25" s="39"/>
      <c r="U25" s="39"/>
      <c r="W25" s="948"/>
      <c r="X25" s="992"/>
      <c r="Y25" s="2426" t="s">
        <v>1350</v>
      </c>
      <c r="Z25" s="2427"/>
      <c r="AA25" s="905"/>
      <c r="AB25" s="906"/>
    </row>
    <row r="26" spans="1:28" ht="18" customHeight="1">
      <c r="A26" s="18" t="s">
        <v>1240</v>
      </c>
      <c r="B26" s="16">
        <v>880</v>
      </c>
      <c r="C26" s="16">
        <v>21379</v>
      </c>
      <c r="D26" s="16">
        <v>47</v>
      </c>
      <c r="E26" s="16">
        <v>2020</v>
      </c>
      <c r="F26" s="16">
        <v>477</v>
      </c>
      <c r="G26" s="16">
        <v>11115</v>
      </c>
      <c r="H26" s="145">
        <v>355</v>
      </c>
      <c r="I26" s="146">
        <v>8243</v>
      </c>
      <c r="J26" s="151"/>
      <c r="K26" s="39" t="s">
        <v>174</v>
      </c>
      <c r="L26" s="1090">
        <v>1016</v>
      </c>
      <c r="M26" s="1090">
        <v>23032</v>
      </c>
      <c r="N26" s="1090">
        <v>78</v>
      </c>
      <c r="O26" s="1090">
        <v>4771</v>
      </c>
      <c r="P26" s="1090">
        <v>461</v>
      </c>
      <c r="Q26" s="1090">
        <v>8025</v>
      </c>
      <c r="R26" s="1090">
        <v>477</v>
      </c>
      <c r="S26" s="1090">
        <v>10236</v>
      </c>
      <c r="T26" s="39"/>
      <c r="U26" s="39"/>
      <c r="W26" s="186"/>
      <c r="X26" s="968" t="s">
        <v>5</v>
      </c>
      <c r="Y26" s="924"/>
      <c r="Z26" s="1003" t="s">
        <v>1349</v>
      </c>
      <c r="AA26" s="72"/>
      <c r="AB26" s="1216"/>
    </row>
    <row r="27" spans="1:28" ht="18" customHeight="1">
      <c r="A27" s="18" t="s">
        <v>427</v>
      </c>
      <c r="B27" s="16">
        <v>817</v>
      </c>
      <c r="C27" s="16">
        <v>22098</v>
      </c>
      <c r="D27" s="16">
        <v>164</v>
      </c>
      <c r="E27" s="16">
        <v>8808</v>
      </c>
      <c r="F27" s="16">
        <v>270</v>
      </c>
      <c r="G27" s="16">
        <v>4653</v>
      </c>
      <c r="H27" s="145">
        <v>384</v>
      </c>
      <c r="I27" s="146">
        <v>8636</v>
      </c>
      <c r="J27" s="151"/>
      <c r="K27" s="39" t="s">
        <v>424</v>
      </c>
      <c r="L27" s="1090">
        <v>1204</v>
      </c>
      <c r="M27" s="1090">
        <v>29189</v>
      </c>
      <c r="N27" s="1090">
        <v>23</v>
      </c>
      <c r="O27" s="1090">
        <v>1140</v>
      </c>
      <c r="P27" s="1090">
        <v>745</v>
      </c>
      <c r="Q27" s="1090">
        <v>18654</v>
      </c>
      <c r="R27" s="1090">
        <v>437</v>
      </c>
      <c r="S27" s="1090">
        <v>9395</v>
      </c>
      <c r="T27" s="39"/>
      <c r="U27" s="39"/>
      <c r="W27" s="186"/>
      <c r="X27" s="1337" t="s">
        <v>2052</v>
      </c>
      <c r="Y27" s="1004" t="s">
        <v>1371</v>
      </c>
      <c r="Z27" s="1262">
        <f>SUM(Z28:Z34)</f>
        <v>6973</v>
      </c>
      <c r="AA27" s="72"/>
      <c r="AB27" s="1216"/>
    </row>
    <row r="28" spans="1:28" ht="18" customHeight="1">
      <c r="A28" s="18"/>
      <c r="B28" s="16"/>
      <c r="C28" s="16"/>
      <c r="D28" s="16"/>
      <c r="E28" s="16"/>
      <c r="F28" s="16"/>
      <c r="G28" s="16"/>
      <c r="H28" s="145"/>
      <c r="I28" s="146"/>
      <c r="J28" s="151"/>
      <c r="K28" s="39" t="s">
        <v>425</v>
      </c>
      <c r="L28" s="1090">
        <v>1036</v>
      </c>
      <c r="M28" s="1090">
        <v>23230</v>
      </c>
      <c r="N28" s="1090">
        <v>72</v>
      </c>
      <c r="O28" s="1090">
        <v>3039</v>
      </c>
      <c r="P28" s="1090">
        <v>559</v>
      </c>
      <c r="Q28" s="1090">
        <v>10984</v>
      </c>
      <c r="R28" s="1090">
        <v>405</v>
      </c>
      <c r="S28" s="1090">
        <v>9207</v>
      </c>
      <c r="T28" s="39"/>
      <c r="U28" s="39"/>
      <c r="W28" s="186"/>
      <c r="X28" s="72"/>
      <c r="Y28" s="994" t="s">
        <v>1336</v>
      </c>
      <c r="Z28" s="64">
        <v>2968</v>
      </c>
      <c r="AA28" s="72"/>
      <c r="AB28" s="1216"/>
    </row>
    <row r="29" spans="1:28" ht="18" customHeight="1">
      <c r="A29" s="152" t="s">
        <v>52</v>
      </c>
      <c r="B29" s="1059">
        <f>((B27/B26)*100)-100</f>
        <v>-7.1590909090909065</v>
      </c>
      <c r="C29" s="1059">
        <f>((C27/C26)*100)-100</f>
        <v>3.3631133355161609</v>
      </c>
      <c r="D29" s="1059">
        <f>((D27/D26)*100)-100</f>
        <v>248.936170212766</v>
      </c>
      <c r="E29" s="1059">
        <f>((E27/E26)*100)-100</f>
        <v>336.03960396039605</v>
      </c>
      <c r="F29" s="1059">
        <f t="shared" ref="F29:H29" si="1">((F27/F26)*100)-100</f>
        <v>-43.39622641509434</v>
      </c>
      <c r="G29" s="1059">
        <f>((G27/G26)*100)-100</f>
        <v>-58.137651821862349</v>
      </c>
      <c r="H29" s="1059">
        <f t="shared" si="1"/>
        <v>8.169014084507026</v>
      </c>
      <c r="I29" s="1059">
        <f>((I27/I26)*100)-100</f>
        <v>4.7676816692951576</v>
      </c>
      <c r="J29" s="151"/>
      <c r="K29" s="39" t="s">
        <v>426</v>
      </c>
      <c r="L29" s="1090">
        <v>1276</v>
      </c>
      <c r="M29" s="1090">
        <v>35792</v>
      </c>
      <c r="N29" s="1090">
        <v>124</v>
      </c>
      <c r="O29" s="1090">
        <v>10574</v>
      </c>
      <c r="P29" s="1090">
        <v>735</v>
      </c>
      <c r="Q29" s="1090">
        <v>16002</v>
      </c>
      <c r="R29" s="1090">
        <v>418</v>
      </c>
      <c r="S29" s="1090">
        <v>9215</v>
      </c>
      <c r="T29" s="39"/>
      <c r="U29" s="39"/>
      <c r="W29" s="186"/>
      <c r="X29" s="72"/>
      <c r="Y29" s="995" t="s">
        <v>1337</v>
      </c>
      <c r="Z29" s="34">
        <v>432</v>
      </c>
      <c r="AA29" s="72"/>
      <c r="AB29" s="1216"/>
    </row>
    <row r="30" spans="1:28" ht="18" customHeight="1" thickBot="1">
      <c r="A30" s="153" t="s">
        <v>36</v>
      </c>
      <c r="B30" s="1252">
        <f>((B27/B15*100)-100)</f>
        <v>1.6169154228855831</v>
      </c>
      <c r="C30" s="1252">
        <f>((C27/C15*100)-100)</f>
        <v>24.250773123418611</v>
      </c>
      <c r="D30" s="1252">
        <f>((D27/D15*100)-100)</f>
        <v>368.57142857142861</v>
      </c>
      <c r="E30" s="1252">
        <f t="shared" ref="E30:G30" si="2">((E27/E15*100)-100)</f>
        <v>536.87635574837304</v>
      </c>
      <c r="F30" s="1252">
        <f>((F27/F15*100)-100)</f>
        <v>-38.914027149321264</v>
      </c>
      <c r="G30" s="1252">
        <f t="shared" si="2"/>
        <v>-49.097472924187727</v>
      </c>
      <c r="H30" s="1252">
        <f>((H27/H15*100)-100)</f>
        <v>17.431192660550465</v>
      </c>
      <c r="I30" s="1252">
        <f>((I27/I15*100)-100)</f>
        <v>18.936785566726357</v>
      </c>
      <c r="J30" s="151"/>
      <c r="K30" s="39" t="s">
        <v>1240</v>
      </c>
      <c r="L30" s="1090">
        <v>988</v>
      </c>
      <c r="M30" s="1090">
        <v>18557</v>
      </c>
      <c r="N30" s="1090">
        <v>94</v>
      </c>
      <c r="O30" s="1090">
        <v>4036</v>
      </c>
      <c r="P30" s="1090">
        <v>530</v>
      </c>
      <c r="Q30" s="1090">
        <v>6574</v>
      </c>
      <c r="R30" s="1090">
        <v>363</v>
      </c>
      <c r="S30" s="1090">
        <v>7947</v>
      </c>
      <c r="T30" s="39"/>
      <c r="U30" s="39"/>
      <c r="W30" s="186"/>
      <c r="X30" s="72"/>
      <c r="Y30" s="994" t="s">
        <v>1338</v>
      </c>
      <c r="Z30" s="64">
        <v>376</v>
      </c>
      <c r="AA30" s="72"/>
      <c r="AB30" s="1216"/>
    </row>
    <row r="31" spans="1:28" ht="18" customHeight="1">
      <c r="A31" s="39"/>
      <c r="B31" s="39"/>
      <c r="C31" s="39"/>
      <c r="D31" s="39"/>
      <c r="E31" s="39"/>
      <c r="F31" s="39"/>
      <c r="G31" s="39"/>
      <c r="H31" s="39"/>
      <c r="I31" s="39"/>
      <c r="J31" s="151"/>
      <c r="K31" s="39" t="s">
        <v>427</v>
      </c>
      <c r="L31" s="1090">
        <v>804</v>
      </c>
      <c r="M31" s="1090">
        <v>17785</v>
      </c>
      <c r="N31" s="1090">
        <v>35</v>
      </c>
      <c r="O31" s="1090">
        <v>1383</v>
      </c>
      <c r="P31" s="1090">
        <v>442</v>
      </c>
      <c r="Q31" s="1090">
        <v>9141</v>
      </c>
      <c r="R31" s="1090">
        <v>327</v>
      </c>
      <c r="S31" s="1090">
        <v>7261</v>
      </c>
      <c r="T31" s="39"/>
      <c r="U31" s="39"/>
      <c r="W31" s="186"/>
      <c r="X31" s="72"/>
      <c r="Y31" s="994" t="s">
        <v>1339</v>
      </c>
      <c r="Z31" s="64">
        <v>1592</v>
      </c>
      <c r="AA31" s="72"/>
      <c r="AB31" s="1216"/>
    </row>
    <row r="32" spans="1:28" ht="18" customHeight="1">
      <c r="A32" s="39"/>
      <c r="B32" s="39"/>
      <c r="C32" s="39"/>
      <c r="D32" s="39"/>
      <c r="E32" s="39"/>
      <c r="F32" s="39"/>
      <c r="G32" s="39"/>
      <c r="H32" s="39"/>
      <c r="I32" s="39"/>
      <c r="J32" s="151"/>
      <c r="K32" s="39" t="s">
        <v>428</v>
      </c>
      <c r="L32" s="1090">
        <v>1164</v>
      </c>
      <c r="M32" s="1090">
        <v>37047</v>
      </c>
      <c r="N32" s="1090">
        <v>121</v>
      </c>
      <c r="O32" s="1090">
        <v>13533</v>
      </c>
      <c r="P32" s="1090">
        <v>675</v>
      </c>
      <c r="Q32" s="1090">
        <v>15353</v>
      </c>
      <c r="R32" s="1090">
        <v>368</v>
      </c>
      <c r="S32" s="1090">
        <v>8161</v>
      </c>
      <c r="T32" s="39"/>
      <c r="U32" s="39"/>
      <c r="W32" s="186"/>
      <c r="X32" s="72"/>
      <c r="Y32" s="994" t="s">
        <v>1340</v>
      </c>
      <c r="Z32" s="64">
        <v>599</v>
      </c>
      <c r="AA32" s="72"/>
      <c r="AB32" s="1216"/>
    </row>
    <row r="33" spans="1:28" ht="18" customHeight="1">
      <c r="A33" s="39"/>
      <c r="B33" s="39"/>
      <c r="C33" s="39"/>
      <c r="D33" s="39"/>
      <c r="E33" s="39"/>
      <c r="F33" s="39"/>
      <c r="G33" s="39"/>
      <c r="H33" s="39"/>
      <c r="I33" s="39"/>
      <c r="J33" s="151"/>
      <c r="K33" s="39"/>
      <c r="L33" s="1090"/>
      <c r="M33" s="1090"/>
      <c r="N33" s="1090"/>
      <c r="O33" s="1090"/>
      <c r="P33" s="1090"/>
      <c r="Q33" s="1090"/>
      <c r="R33" s="1090"/>
      <c r="S33" s="1090"/>
      <c r="T33" s="39"/>
      <c r="U33" s="39"/>
      <c r="W33" s="186"/>
      <c r="X33" s="72"/>
      <c r="Y33" s="994" t="s">
        <v>1341</v>
      </c>
      <c r="Z33" s="64">
        <v>437</v>
      </c>
      <c r="AA33" s="72"/>
      <c r="AB33" s="1216"/>
    </row>
    <row r="34" spans="1:28" ht="18" customHeight="1">
      <c r="A34" s="39"/>
      <c r="B34" s="39"/>
      <c r="C34" s="39"/>
      <c r="D34" s="39"/>
      <c r="E34" s="39"/>
      <c r="F34" s="39"/>
      <c r="G34" s="39"/>
      <c r="H34" s="39"/>
      <c r="I34" s="39"/>
      <c r="J34" s="151"/>
      <c r="K34" s="1091" t="s">
        <v>1485</v>
      </c>
      <c r="L34" s="1093">
        <f>SUM(L21:L32)</f>
        <v>12704</v>
      </c>
      <c r="M34" s="1093">
        <f t="shared" ref="M34:S34" si="3">SUM(M21:M32)</f>
        <v>339604</v>
      </c>
      <c r="N34" s="1093">
        <f t="shared" si="3"/>
        <v>1120</v>
      </c>
      <c r="O34" s="1093">
        <f t="shared" si="3"/>
        <v>88618</v>
      </c>
      <c r="P34" s="1093">
        <f t="shared" si="3"/>
        <v>7010</v>
      </c>
      <c r="Q34" s="1093">
        <f t="shared" si="3"/>
        <v>153475</v>
      </c>
      <c r="R34" s="1093">
        <f t="shared" si="3"/>
        <v>4576</v>
      </c>
      <c r="S34" s="1093">
        <f t="shared" si="3"/>
        <v>97540</v>
      </c>
      <c r="T34" s="39"/>
      <c r="U34" s="39"/>
      <c r="W34" s="186"/>
      <c r="X34" s="72"/>
      <c r="Y34" s="994" t="s">
        <v>1370</v>
      </c>
      <c r="Z34" s="64">
        <v>569</v>
      </c>
      <c r="AA34" s="72"/>
      <c r="AB34" s="1216"/>
    </row>
    <row r="35" spans="1:28" ht="18" customHeight="1">
      <c r="A35" s="3"/>
      <c r="B35" s="3"/>
      <c r="C35" s="3"/>
      <c r="D35" s="3"/>
      <c r="E35" s="3"/>
      <c r="F35" s="3"/>
      <c r="G35" s="3"/>
      <c r="H35" s="3"/>
      <c r="I35" s="3"/>
      <c r="J35" s="151"/>
      <c r="K35" s="39"/>
      <c r="L35" s="39"/>
      <c r="M35" s="39"/>
      <c r="N35" s="39"/>
      <c r="O35" s="39"/>
      <c r="P35" s="39"/>
      <c r="Q35" s="39"/>
      <c r="R35" s="39"/>
      <c r="S35" s="39"/>
      <c r="T35" s="39"/>
      <c r="U35" s="39"/>
      <c r="W35" s="186"/>
      <c r="AA35" s="72"/>
      <c r="AB35" s="1216"/>
    </row>
    <row r="36" spans="1:28" ht="18" customHeight="1">
      <c r="A36" s="3"/>
      <c r="B36" s="3"/>
      <c r="C36" s="3"/>
      <c r="D36" s="3"/>
      <c r="E36" s="3"/>
      <c r="F36" s="3"/>
      <c r="G36" s="3"/>
      <c r="H36" s="3"/>
      <c r="I36" s="3"/>
      <c r="J36" s="151"/>
      <c r="K36" s="39"/>
      <c r="L36" s="39"/>
      <c r="M36" s="39"/>
      <c r="N36" s="39"/>
      <c r="O36" s="39"/>
      <c r="P36" s="39"/>
      <c r="Q36" s="39"/>
      <c r="R36" s="39"/>
      <c r="S36" s="39"/>
      <c r="T36" s="39"/>
      <c r="U36" s="39"/>
      <c r="W36" s="186"/>
      <c r="X36" s="72"/>
      <c r="Y36" s="994" t="s">
        <v>1372</v>
      </c>
      <c r="Z36" s="64">
        <v>65037</v>
      </c>
      <c r="AA36" s="72"/>
      <c r="AB36" s="1216"/>
    </row>
    <row r="37" spans="1:28" ht="18" customHeight="1">
      <c r="A37" s="39"/>
      <c r="B37" s="39"/>
      <c r="C37" s="39"/>
      <c r="D37" s="39"/>
      <c r="E37" s="39"/>
      <c r="F37" s="39"/>
      <c r="G37" s="39"/>
      <c r="H37" s="39"/>
      <c r="I37" s="39"/>
      <c r="J37" s="151"/>
      <c r="K37" s="39"/>
      <c r="L37" s="39"/>
      <c r="M37" s="39"/>
      <c r="N37" s="39"/>
      <c r="O37" s="39"/>
      <c r="P37" s="39"/>
      <c r="Q37" s="39"/>
      <c r="R37" s="39"/>
      <c r="S37" s="39"/>
      <c r="T37" s="39"/>
      <c r="U37" s="39"/>
      <c r="W37" s="186"/>
      <c r="X37" s="72"/>
      <c r="Y37" s="72"/>
      <c r="Z37" s="897" t="s">
        <v>1353</v>
      </c>
      <c r="AA37" s="72"/>
      <c r="AB37" s="1216"/>
    </row>
    <row r="38" spans="1:28" ht="18" customHeight="1">
      <c r="A38" s="39"/>
      <c r="B38" s="39"/>
      <c r="C38" s="39"/>
      <c r="D38" s="39"/>
      <c r="E38" s="39"/>
      <c r="F38" s="39"/>
      <c r="G38" s="39"/>
      <c r="H38" s="39"/>
      <c r="I38" s="39"/>
      <c r="J38" s="151"/>
      <c r="K38" s="39"/>
      <c r="L38" s="39"/>
      <c r="M38" s="39"/>
      <c r="N38" s="39"/>
      <c r="O38" s="39"/>
      <c r="P38" s="39"/>
      <c r="Q38" s="39"/>
      <c r="R38" s="39"/>
      <c r="S38" s="39"/>
      <c r="T38" s="39"/>
      <c r="U38" s="39"/>
      <c r="W38" s="186"/>
      <c r="X38" s="72"/>
      <c r="Y38" s="72"/>
      <c r="Z38" s="897" t="s">
        <v>1315</v>
      </c>
      <c r="AA38" s="72"/>
      <c r="AB38" s="1216"/>
    </row>
    <row r="39" spans="1:28" ht="19" customHeight="1">
      <c r="A39" s="39"/>
      <c r="B39" s="12"/>
      <c r="C39" s="1432">
        <v>110</v>
      </c>
      <c r="D39" s="1432">
        <v>110.1</v>
      </c>
      <c r="E39" s="1432">
        <v>119.9</v>
      </c>
      <c r="F39" s="1432">
        <v>119.9</v>
      </c>
      <c r="G39" s="1432">
        <v>149.4</v>
      </c>
      <c r="H39" s="1432">
        <v>80.3</v>
      </c>
      <c r="I39" s="1432">
        <v>133.9</v>
      </c>
      <c r="J39" s="1433">
        <v>127.6</v>
      </c>
      <c r="K39" s="1432">
        <v>136.69999999999999</v>
      </c>
      <c r="L39" s="1432">
        <v>108.6</v>
      </c>
      <c r="M39" s="1432">
        <v>117</v>
      </c>
      <c r="N39" s="1432">
        <v>105.3</v>
      </c>
      <c r="O39" s="1432">
        <v>82.2</v>
      </c>
      <c r="P39" s="1432">
        <v>92.5</v>
      </c>
      <c r="Q39" s="1432">
        <v>99.8</v>
      </c>
      <c r="R39" s="1432">
        <v>95</v>
      </c>
      <c r="S39" s="39">
        <v>89.1</v>
      </c>
      <c r="T39" s="39"/>
      <c r="U39" s="39"/>
      <c r="W39" s="186"/>
      <c r="X39" s="72" t="s">
        <v>1638</v>
      </c>
      <c r="Y39" s="72"/>
      <c r="Z39" s="897" t="s">
        <v>1354</v>
      </c>
      <c r="AA39" s="72"/>
      <c r="AB39" s="1216"/>
    </row>
    <row r="40" spans="1:28" ht="19" customHeight="1">
      <c r="A40" s="39"/>
      <c r="B40" s="16">
        <v>1652</v>
      </c>
      <c r="C40" s="1432">
        <v>104.6</v>
      </c>
      <c r="D40" s="1432">
        <v>104.7</v>
      </c>
      <c r="E40" s="1432">
        <v>113.4</v>
      </c>
      <c r="F40" s="1432">
        <v>113.4</v>
      </c>
      <c r="G40" s="1432">
        <v>108.3</v>
      </c>
      <c r="H40" s="1432">
        <v>87.3</v>
      </c>
      <c r="I40" s="1432">
        <v>116.1</v>
      </c>
      <c r="J40" s="1433">
        <v>123</v>
      </c>
      <c r="K40" s="1432">
        <v>131.6</v>
      </c>
      <c r="L40" s="1432">
        <v>105.9</v>
      </c>
      <c r="M40" s="1432">
        <v>115.3</v>
      </c>
      <c r="N40" s="1432">
        <v>100.5</v>
      </c>
      <c r="O40" s="1432">
        <v>79.599999999999994</v>
      </c>
      <c r="P40" s="1432">
        <v>87</v>
      </c>
      <c r="Q40" s="1432">
        <v>97.8</v>
      </c>
      <c r="R40" s="1432">
        <v>89.2</v>
      </c>
      <c r="S40" s="39">
        <v>77</v>
      </c>
      <c r="T40" s="39"/>
      <c r="U40" s="39"/>
      <c r="W40" s="186"/>
      <c r="X40" s="1495" t="s">
        <v>1833</v>
      </c>
      <c r="Y40" s="72" t="s">
        <v>1342</v>
      </c>
      <c r="Z40" s="1262">
        <f>Z34</f>
        <v>569</v>
      </c>
      <c r="AA40" s="72"/>
      <c r="AB40" s="1216"/>
    </row>
    <row r="41" spans="1:28" ht="19" customHeight="1">
      <c r="A41" s="39"/>
      <c r="B41" s="16">
        <v>1179</v>
      </c>
      <c r="C41" s="1432">
        <v>105.2</v>
      </c>
      <c r="D41" s="1432">
        <v>105.2</v>
      </c>
      <c r="E41" s="1432">
        <v>107.6</v>
      </c>
      <c r="F41" s="1432">
        <v>107.6</v>
      </c>
      <c r="G41" s="1432">
        <v>99.8</v>
      </c>
      <c r="H41" s="1432">
        <v>68.5</v>
      </c>
      <c r="I41" s="1432">
        <v>136.19999999999999</v>
      </c>
      <c r="J41" s="1433">
        <v>100.1</v>
      </c>
      <c r="K41" s="1432">
        <v>146.6</v>
      </c>
      <c r="L41" s="1432">
        <v>119.1</v>
      </c>
      <c r="M41" s="1432">
        <v>128</v>
      </c>
      <c r="N41" s="1432">
        <v>90.9</v>
      </c>
      <c r="O41" s="1432">
        <v>66.8</v>
      </c>
      <c r="P41" s="1432">
        <v>81.400000000000006</v>
      </c>
      <c r="Q41" s="1432">
        <v>98</v>
      </c>
      <c r="R41" s="1432">
        <v>83.4</v>
      </c>
      <c r="S41" s="39">
        <v>96.8</v>
      </c>
      <c r="T41" s="39"/>
      <c r="U41" s="39"/>
      <c r="W41" s="186"/>
      <c r="X41" s="989" t="s">
        <v>1351</v>
      </c>
      <c r="Y41" s="72" t="s">
        <v>1343</v>
      </c>
      <c r="Z41" s="1262">
        <f>Z36</f>
        <v>65037</v>
      </c>
      <c r="AA41" s="72"/>
      <c r="AB41" s="1216"/>
    </row>
    <row r="42" spans="1:28" ht="19" customHeight="1">
      <c r="A42" s="39"/>
      <c r="B42" s="16">
        <v>812</v>
      </c>
      <c r="C42" s="1432">
        <v>107.8</v>
      </c>
      <c r="D42" s="1432">
        <v>107.8</v>
      </c>
      <c r="E42" s="1432">
        <v>120.2</v>
      </c>
      <c r="F42" s="1432">
        <v>120.2</v>
      </c>
      <c r="G42" s="1432">
        <v>67.8</v>
      </c>
      <c r="H42" s="1432">
        <v>68.599999999999994</v>
      </c>
      <c r="I42" s="1432">
        <v>154.69999999999999</v>
      </c>
      <c r="J42" s="1433">
        <v>95.7</v>
      </c>
      <c r="K42" s="1432">
        <v>154.69999999999999</v>
      </c>
      <c r="L42" s="1432">
        <v>124</v>
      </c>
      <c r="M42" s="1432">
        <v>147.9</v>
      </c>
      <c r="N42" s="1432">
        <v>100</v>
      </c>
      <c r="O42" s="1432">
        <v>60.6</v>
      </c>
      <c r="P42" s="1432">
        <v>84.8</v>
      </c>
      <c r="Q42" s="1432">
        <v>99.5</v>
      </c>
      <c r="R42" s="1432">
        <v>87.2</v>
      </c>
      <c r="S42" s="39">
        <v>78.400000000000006</v>
      </c>
      <c r="T42" s="39"/>
      <c r="U42" s="39"/>
      <c r="W42" s="916"/>
      <c r="X42" s="989" t="s">
        <v>1352</v>
      </c>
      <c r="Y42" s="991" t="s">
        <v>1335</v>
      </c>
      <c r="Z42" s="1261">
        <f>Z27</f>
        <v>6973</v>
      </c>
      <c r="AA42" s="72"/>
      <c r="AB42" s="1216"/>
    </row>
    <row r="43" spans="1:28" ht="19" customHeight="1">
      <c r="A43" s="39"/>
      <c r="B43" s="33">
        <v>894</v>
      </c>
      <c r="C43" s="1432">
        <v>104</v>
      </c>
      <c r="D43" s="1432">
        <v>104.1</v>
      </c>
      <c r="E43" s="1432">
        <v>117</v>
      </c>
      <c r="F43" s="1432">
        <v>117</v>
      </c>
      <c r="G43" s="1432">
        <v>64.5</v>
      </c>
      <c r="H43" s="1432">
        <v>58.4</v>
      </c>
      <c r="I43" s="1432">
        <v>154.30000000000001</v>
      </c>
      <c r="J43" s="1433">
        <v>76.5</v>
      </c>
      <c r="K43" s="1432">
        <v>151.30000000000001</v>
      </c>
      <c r="L43" s="1432">
        <v>122.1</v>
      </c>
      <c r="M43" s="1432">
        <v>153.4</v>
      </c>
      <c r="N43" s="1432">
        <v>105</v>
      </c>
      <c r="O43" s="1432">
        <v>62</v>
      </c>
      <c r="P43" s="1432">
        <v>99.1</v>
      </c>
      <c r="Q43" s="1432">
        <v>96.1</v>
      </c>
      <c r="R43" s="1432">
        <v>87.7</v>
      </c>
      <c r="S43" s="39">
        <v>64.5</v>
      </c>
      <c r="T43" s="39"/>
      <c r="U43" s="39"/>
      <c r="W43" s="923"/>
      <c r="X43" s="910"/>
      <c r="Y43" s="910"/>
      <c r="Z43" s="910"/>
      <c r="AA43" s="910"/>
      <c r="AB43" s="912"/>
    </row>
    <row r="44" spans="1:28">
      <c r="J44" s="151"/>
      <c r="K44" s="39"/>
      <c r="L44" s="39"/>
      <c r="M44" s="39"/>
      <c r="N44" s="39"/>
      <c r="O44" s="39"/>
      <c r="P44" s="39"/>
      <c r="Q44" s="39"/>
      <c r="R44" s="39"/>
      <c r="S44" s="39"/>
      <c r="T44" s="39"/>
      <c r="U44" s="39"/>
    </row>
    <row r="45" spans="1:28">
      <c r="J45" s="39"/>
      <c r="K45" s="39"/>
      <c r="L45" s="39"/>
      <c r="M45" s="39"/>
      <c r="N45" s="39"/>
      <c r="O45" s="39"/>
      <c r="P45" s="39"/>
      <c r="Q45" s="39"/>
      <c r="R45" s="39"/>
      <c r="S45" s="39"/>
      <c r="T45" s="39"/>
      <c r="U45" s="39"/>
    </row>
    <row r="46" spans="1:28">
      <c r="J46" s="39"/>
      <c r="K46" s="39"/>
      <c r="L46" s="39"/>
      <c r="M46" s="39"/>
      <c r="N46" s="39"/>
      <c r="O46" s="39"/>
      <c r="P46" s="39"/>
      <c r="Q46" s="39"/>
      <c r="R46" s="39"/>
      <c r="S46" s="39"/>
      <c r="T46" s="39"/>
      <c r="U46" s="39"/>
    </row>
    <row r="47" spans="1:28" s="1" customFormat="1" ht="22.5" customHeight="1">
      <c r="A47" s="40"/>
      <c r="B47" s="40"/>
      <c r="C47" s="40"/>
      <c r="D47" s="40"/>
      <c r="E47" s="40"/>
      <c r="F47" s="40"/>
      <c r="G47" s="40"/>
      <c r="H47" s="40"/>
      <c r="I47" s="40"/>
      <c r="J47" s="3"/>
      <c r="K47" s="3"/>
      <c r="L47" s="3"/>
      <c r="M47" s="6" t="s">
        <v>184</v>
      </c>
      <c r="N47" s="3"/>
      <c r="O47" s="3"/>
      <c r="P47" s="3"/>
      <c r="Q47" s="3"/>
      <c r="R47" s="3"/>
      <c r="S47" s="3"/>
      <c r="T47" s="3"/>
      <c r="U47" s="3"/>
    </row>
    <row r="48" spans="1:28" s="1" customFormat="1" ht="15.75" customHeight="1" thickBot="1">
      <c r="A48" s="40"/>
      <c r="B48" s="40"/>
      <c r="C48" s="40"/>
      <c r="D48" s="40"/>
      <c r="E48" s="40"/>
      <c r="F48" s="40"/>
      <c r="G48" s="40"/>
      <c r="H48" s="40"/>
      <c r="I48" s="40"/>
      <c r="J48" s="3"/>
      <c r="K48" s="3" t="s">
        <v>1264</v>
      </c>
      <c r="L48" s="3"/>
      <c r="M48" s="6"/>
      <c r="N48" s="3"/>
      <c r="O48" s="3"/>
      <c r="P48" s="3"/>
      <c r="Q48" s="3"/>
      <c r="R48" s="6"/>
      <c r="S48" s="2420" t="s">
        <v>164</v>
      </c>
      <c r="T48" s="2420"/>
      <c r="U48" s="2420"/>
    </row>
    <row r="49" spans="10:21">
      <c r="J49" s="39"/>
      <c r="K49" s="2"/>
      <c r="L49" s="2375" t="s">
        <v>185</v>
      </c>
      <c r="M49" s="2376"/>
      <c r="N49" s="2377"/>
      <c r="O49" s="2375" t="s">
        <v>186</v>
      </c>
      <c r="P49" s="2376"/>
      <c r="Q49" s="2376"/>
      <c r="R49" s="2376"/>
      <c r="S49" s="2376"/>
      <c r="T49" s="2376"/>
      <c r="U49" s="2376"/>
    </row>
    <row r="50" spans="10:21">
      <c r="J50" s="39"/>
      <c r="K50" s="4" t="s">
        <v>5</v>
      </c>
      <c r="L50" s="27" t="s">
        <v>187</v>
      </c>
      <c r="M50" s="27" t="s">
        <v>188</v>
      </c>
      <c r="N50" s="27" t="s">
        <v>50</v>
      </c>
      <c r="O50" s="2378" t="s">
        <v>189</v>
      </c>
      <c r="P50" s="2379"/>
      <c r="Q50" s="2378" t="s">
        <v>190</v>
      </c>
      <c r="R50" s="2379"/>
      <c r="S50" s="2378" t="s">
        <v>191</v>
      </c>
      <c r="T50" s="2418"/>
      <c r="U50" s="2418"/>
    </row>
    <row r="51" spans="10:21">
      <c r="J51" s="39"/>
      <c r="K51" s="7"/>
      <c r="L51" s="27" t="s">
        <v>192</v>
      </c>
      <c r="M51" s="27" t="s">
        <v>192</v>
      </c>
      <c r="N51" s="27" t="s">
        <v>192</v>
      </c>
      <c r="O51" s="27" t="s">
        <v>193</v>
      </c>
      <c r="P51" s="27" t="s">
        <v>192</v>
      </c>
      <c r="Q51" s="27" t="s">
        <v>193</v>
      </c>
      <c r="R51" s="27" t="s">
        <v>192</v>
      </c>
      <c r="S51" s="27" t="s">
        <v>194</v>
      </c>
      <c r="T51" s="27" t="s">
        <v>195</v>
      </c>
      <c r="U51" s="27" t="s">
        <v>196</v>
      </c>
    </row>
    <row r="52" spans="10:21" ht="18" customHeight="1">
      <c r="J52" s="39"/>
      <c r="K52" s="640" t="s">
        <v>1890</v>
      </c>
      <c r="L52" s="147">
        <v>8031</v>
      </c>
      <c r="M52" s="147">
        <v>608</v>
      </c>
      <c r="N52" s="147">
        <v>1430</v>
      </c>
      <c r="O52" s="147">
        <v>9446</v>
      </c>
      <c r="P52" s="147">
        <v>8143</v>
      </c>
      <c r="Q52" s="147">
        <v>8946</v>
      </c>
      <c r="R52" s="147">
        <v>7959</v>
      </c>
      <c r="S52" s="147">
        <v>4824</v>
      </c>
      <c r="T52" s="147">
        <v>2383</v>
      </c>
      <c r="U52" s="147">
        <v>63</v>
      </c>
    </row>
    <row r="53" spans="10:21" ht="18" customHeight="1">
      <c r="J53" s="39"/>
      <c r="K53" s="640" t="s">
        <v>304</v>
      </c>
      <c r="L53" s="147">
        <v>7279</v>
      </c>
      <c r="M53" s="147">
        <v>469</v>
      </c>
      <c r="N53" s="147">
        <v>672</v>
      </c>
      <c r="O53" s="147">
        <v>9079</v>
      </c>
      <c r="P53" s="147">
        <v>7479</v>
      </c>
      <c r="Q53" s="147">
        <v>8681</v>
      </c>
      <c r="R53" s="147">
        <v>7296</v>
      </c>
      <c r="S53" s="147">
        <v>4236</v>
      </c>
      <c r="T53" s="147">
        <v>2898</v>
      </c>
      <c r="U53" s="147">
        <v>90</v>
      </c>
    </row>
    <row r="54" spans="10:21" ht="18" customHeight="1">
      <c r="J54" s="39"/>
      <c r="K54" s="640" t="s">
        <v>198</v>
      </c>
      <c r="L54" s="147">
        <v>8236</v>
      </c>
      <c r="M54" s="147">
        <v>488</v>
      </c>
      <c r="N54" s="147">
        <v>1356</v>
      </c>
      <c r="O54" s="147">
        <v>10417</v>
      </c>
      <c r="P54" s="147">
        <v>8569</v>
      </c>
      <c r="Q54" s="147">
        <v>9963</v>
      </c>
      <c r="R54" s="147">
        <v>8344</v>
      </c>
      <c r="S54" s="147">
        <v>4760</v>
      </c>
      <c r="T54" s="147">
        <v>3190</v>
      </c>
      <c r="U54" s="147">
        <v>107</v>
      </c>
    </row>
    <row r="55" spans="10:21" ht="18" customHeight="1">
      <c r="J55" s="39"/>
      <c r="K55" s="14" t="s">
        <v>806</v>
      </c>
      <c r="L55" s="147">
        <v>7819</v>
      </c>
      <c r="M55" s="147">
        <v>431</v>
      </c>
      <c r="N55" s="147">
        <v>1133</v>
      </c>
      <c r="O55" s="147">
        <v>10136</v>
      </c>
      <c r="P55" s="147">
        <v>7951</v>
      </c>
      <c r="Q55" s="147">
        <v>9749</v>
      </c>
      <c r="R55" s="147">
        <v>7802</v>
      </c>
      <c r="S55" s="147">
        <v>4087</v>
      </c>
      <c r="T55" s="147">
        <v>3260</v>
      </c>
      <c r="U55" s="147">
        <v>194</v>
      </c>
    </row>
    <row r="56" spans="10:21" ht="18" customHeight="1">
      <c r="J56" s="39"/>
      <c r="K56" s="14" t="s">
        <v>807</v>
      </c>
      <c r="L56" s="147">
        <v>7190</v>
      </c>
      <c r="M56" s="147">
        <v>573</v>
      </c>
      <c r="N56" s="147">
        <v>1556</v>
      </c>
      <c r="O56" s="147">
        <v>9520</v>
      </c>
      <c r="P56" s="147">
        <v>7274</v>
      </c>
      <c r="Q56" s="147">
        <v>9147</v>
      </c>
      <c r="R56" s="147">
        <v>7081</v>
      </c>
      <c r="S56" s="147">
        <v>3664</v>
      </c>
      <c r="T56" s="147">
        <v>3175</v>
      </c>
      <c r="U56" s="147">
        <v>399</v>
      </c>
    </row>
    <row r="57" spans="10:21" ht="18" customHeight="1">
      <c r="J57" s="39"/>
      <c r="K57" s="238"/>
      <c r="L57" s="147"/>
      <c r="M57" s="147"/>
      <c r="N57" s="147"/>
      <c r="O57" s="147"/>
      <c r="P57" s="147"/>
      <c r="Q57" s="147"/>
      <c r="R57" s="147"/>
      <c r="S57" s="147"/>
      <c r="T57" s="147"/>
      <c r="U57" s="147"/>
    </row>
    <row r="58" spans="10:21" ht="18" customHeight="1">
      <c r="K58" s="144" t="s">
        <v>2028</v>
      </c>
      <c r="L58" s="17">
        <v>599</v>
      </c>
      <c r="M58" s="67">
        <v>113</v>
      </c>
      <c r="N58" s="17">
        <v>195</v>
      </c>
      <c r="O58" s="67">
        <v>780</v>
      </c>
      <c r="P58" s="17">
        <v>605</v>
      </c>
      <c r="Q58" s="17">
        <v>745</v>
      </c>
      <c r="R58" s="17">
        <v>593</v>
      </c>
      <c r="S58" s="17">
        <v>331</v>
      </c>
      <c r="T58" s="17">
        <v>290</v>
      </c>
      <c r="U58" s="154">
        <v>4</v>
      </c>
    </row>
    <row r="59" spans="10:21" ht="18" customHeight="1">
      <c r="K59" s="144" t="s">
        <v>105</v>
      </c>
      <c r="L59" s="17">
        <v>494</v>
      </c>
      <c r="M59" s="67">
        <v>29</v>
      </c>
      <c r="N59" s="17">
        <v>66</v>
      </c>
      <c r="O59" s="67">
        <v>640</v>
      </c>
      <c r="P59" s="17">
        <v>505</v>
      </c>
      <c r="Q59" s="17">
        <v>600</v>
      </c>
      <c r="R59" s="17">
        <v>492</v>
      </c>
      <c r="S59" s="17">
        <v>271</v>
      </c>
      <c r="T59" s="17">
        <v>117</v>
      </c>
      <c r="U59" s="154">
        <v>130</v>
      </c>
    </row>
    <row r="60" spans="10:21" ht="18" customHeight="1">
      <c r="K60" s="18" t="s">
        <v>106</v>
      </c>
      <c r="L60" s="17">
        <v>546</v>
      </c>
      <c r="M60" s="67">
        <v>52</v>
      </c>
      <c r="N60" s="67">
        <v>47</v>
      </c>
      <c r="O60" s="67">
        <v>856</v>
      </c>
      <c r="P60" s="17">
        <v>551</v>
      </c>
      <c r="Q60" s="17">
        <v>831</v>
      </c>
      <c r="R60" s="17">
        <v>542</v>
      </c>
      <c r="S60" s="17">
        <v>243</v>
      </c>
      <c r="T60" s="17">
        <v>243</v>
      </c>
      <c r="U60" s="154">
        <v>216</v>
      </c>
    </row>
    <row r="61" spans="10:21" ht="18" customHeight="1">
      <c r="K61" s="18" t="s">
        <v>107</v>
      </c>
      <c r="L61" s="17">
        <v>855</v>
      </c>
      <c r="M61" s="67">
        <v>28</v>
      </c>
      <c r="N61" s="67">
        <v>159</v>
      </c>
      <c r="O61" s="67">
        <v>1007</v>
      </c>
      <c r="P61" s="17">
        <v>860</v>
      </c>
      <c r="Q61" s="17">
        <v>968</v>
      </c>
      <c r="R61" s="17">
        <v>797</v>
      </c>
      <c r="S61" s="17">
        <v>328</v>
      </c>
      <c r="T61" s="17">
        <v>280</v>
      </c>
      <c r="U61" s="154">
        <v>6</v>
      </c>
    </row>
    <row r="62" spans="10:21" ht="18" customHeight="1">
      <c r="K62" s="18" t="s">
        <v>1909</v>
      </c>
      <c r="L62" s="17">
        <v>442</v>
      </c>
      <c r="M62" s="67">
        <v>41</v>
      </c>
      <c r="N62" s="67">
        <v>27</v>
      </c>
      <c r="O62" s="67">
        <v>554</v>
      </c>
      <c r="P62" s="17">
        <v>444</v>
      </c>
      <c r="Q62" s="17">
        <v>532</v>
      </c>
      <c r="R62" s="17">
        <v>437</v>
      </c>
      <c r="S62" s="17">
        <v>233</v>
      </c>
      <c r="T62" s="17">
        <v>179</v>
      </c>
      <c r="U62" s="154">
        <v>2</v>
      </c>
    </row>
    <row r="63" spans="10:21" ht="18" customHeight="1">
      <c r="K63" s="18" t="s">
        <v>74</v>
      </c>
      <c r="L63" s="17">
        <v>774</v>
      </c>
      <c r="M63" s="67">
        <v>69</v>
      </c>
      <c r="N63" s="17">
        <v>207</v>
      </c>
      <c r="O63" s="67">
        <v>909</v>
      </c>
      <c r="P63" s="17">
        <v>781</v>
      </c>
      <c r="Q63" s="17">
        <v>883</v>
      </c>
      <c r="R63" s="17">
        <v>732</v>
      </c>
      <c r="S63" s="17">
        <v>272</v>
      </c>
      <c r="T63" s="17">
        <v>238</v>
      </c>
      <c r="U63" s="154">
        <v>1</v>
      </c>
    </row>
    <row r="64" spans="10:21" ht="18" customHeight="1">
      <c r="K64" s="18" t="s">
        <v>75</v>
      </c>
      <c r="L64" s="17">
        <v>497</v>
      </c>
      <c r="M64" s="17">
        <v>21</v>
      </c>
      <c r="N64" s="17">
        <v>67</v>
      </c>
      <c r="O64" s="67">
        <v>630</v>
      </c>
      <c r="P64" s="17">
        <v>511</v>
      </c>
      <c r="Q64" s="17">
        <v>601</v>
      </c>
      <c r="R64" s="17">
        <v>501</v>
      </c>
      <c r="S64" s="17">
        <v>279</v>
      </c>
      <c r="T64" s="17">
        <v>223</v>
      </c>
      <c r="U64" s="154">
        <v>3</v>
      </c>
    </row>
    <row r="65" spans="11:21" ht="18" customHeight="1">
      <c r="K65" s="18" t="s">
        <v>76</v>
      </c>
      <c r="L65" s="17">
        <v>590</v>
      </c>
      <c r="M65" s="17">
        <v>33</v>
      </c>
      <c r="N65" s="17">
        <v>65</v>
      </c>
      <c r="O65" s="67">
        <v>775</v>
      </c>
      <c r="P65" s="17">
        <v>595</v>
      </c>
      <c r="Q65" s="17">
        <v>738</v>
      </c>
      <c r="R65" s="17">
        <v>582</v>
      </c>
      <c r="S65" s="17">
        <v>275</v>
      </c>
      <c r="T65" s="17">
        <v>253</v>
      </c>
      <c r="U65" s="154">
        <v>0</v>
      </c>
    </row>
    <row r="66" spans="11:21" ht="18" customHeight="1">
      <c r="K66" s="18" t="s">
        <v>77</v>
      </c>
      <c r="L66" s="17">
        <v>566</v>
      </c>
      <c r="M66" s="17">
        <v>10</v>
      </c>
      <c r="N66" s="17">
        <v>16</v>
      </c>
      <c r="O66" s="67">
        <v>700</v>
      </c>
      <c r="P66" s="17">
        <v>574</v>
      </c>
      <c r="Q66" s="17">
        <v>678</v>
      </c>
      <c r="R66" s="17">
        <v>566</v>
      </c>
      <c r="S66" s="17">
        <v>272</v>
      </c>
      <c r="T66" s="17">
        <v>170</v>
      </c>
      <c r="U66" s="154">
        <v>8</v>
      </c>
    </row>
    <row r="67" spans="11:21" ht="18" customHeight="1">
      <c r="K67" s="18" t="s">
        <v>78</v>
      </c>
      <c r="L67" s="17">
        <v>646</v>
      </c>
      <c r="M67" s="17">
        <v>74</v>
      </c>
      <c r="N67" s="17">
        <v>26</v>
      </c>
      <c r="O67" s="67">
        <v>900</v>
      </c>
      <c r="P67" s="17">
        <v>657</v>
      </c>
      <c r="Q67" s="17">
        <v>858</v>
      </c>
      <c r="R67" s="17">
        <v>642</v>
      </c>
      <c r="S67" s="17">
        <v>322</v>
      </c>
      <c r="T67" s="17">
        <v>390</v>
      </c>
      <c r="U67" s="154">
        <v>11</v>
      </c>
    </row>
    <row r="68" spans="11:21" ht="18" customHeight="1">
      <c r="K68" s="144" t="s">
        <v>79</v>
      </c>
      <c r="L68" s="17">
        <v>413</v>
      </c>
      <c r="M68" s="17">
        <v>2</v>
      </c>
      <c r="N68" s="17">
        <v>53</v>
      </c>
      <c r="O68" s="67">
        <v>623</v>
      </c>
      <c r="P68" s="17">
        <v>424</v>
      </c>
      <c r="Q68" s="17">
        <v>594</v>
      </c>
      <c r="R68" s="17">
        <v>409</v>
      </c>
      <c r="S68" s="17">
        <v>220</v>
      </c>
      <c r="T68" s="17">
        <v>290</v>
      </c>
      <c r="U68" s="154">
        <v>26</v>
      </c>
    </row>
    <row r="69" spans="11:21" ht="18" customHeight="1">
      <c r="K69" s="144" t="s">
        <v>80</v>
      </c>
      <c r="L69" s="17">
        <v>563</v>
      </c>
      <c r="M69" s="17">
        <v>12</v>
      </c>
      <c r="N69" s="17">
        <v>103</v>
      </c>
      <c r="O69" s="67">
        <v>732</v>
      </c>
      <c r="P69" s="17">
        <v>578</v>
      </c>
      <c r="Q69" s="17">
        <v>694</v>
      </c>
      <c r="R69" s="17">
        <v>561</v>
      </c>
      <c r="S69" s="17">
        <v>329</v>
      </c>
      <c r="T69" s="17">
        <v>270</v>
      </c>
      <c r="U69" s="154">
        <v>2</v>
      </c>
    </row>
    <row r="70" spans="11:21" ht="18" customHeight="1">
      <c r="K70" s="144" t="s">
        <v>81</v>
      </c>
      <c r="L70" s="17">
        <v>604</v>
      </c>
      <c r="M70" s="17">
        <v>26</v>
      </c>
      <c r="N70" s="17">
        <v>51</v>
      </c>
      <c r="O70" s="67">
        <v>739</v>
      </c>
      <c r="P70" s="17">
        <v>609</v>
      </c>
      <c r="Q70" s="17">
        <v>699</v>
      </c>
      <c r="R70" s="17">
        <v>596</v>
      </c>
      <c r="S70" s="17">
        <v>331</v>
      </c>
      <c r="T70" s="17">
        <v>221</v>
      </c>
      <c r="U70" s="154">
        <v>4</v>
      </c>
    </row>
    <row r="71" spans="11:21" ht="18" customHeight="1">
      <c r="K71" s="18" t="s">
        <v>105</v>
      </c>
      <c r="L71" s="17">
        <v>554</v>
      </c>
      <c r="M71" s="17">
        <v>21</v>
      </c>
      <c r="N71" s="17">
        <v>57</v>
      </c>
      <c r="O71" s="67">
        <v>704</v>
      </c>
      <c r="P71" s="17">
        <v>559</v>
      </c>
      <c r="Q71" s="17">
        <v>678</v>
      </c>
      <c r="R71" s="17">
        <v>550</v>
      </c>
      <c r="S71" s="17">
        <v>271</v>
      </c>
      <c r="T71" s="17">
        <v>266</v>
      </c>
      <c r="U71" s="154">
        <v>0</v>
      </c>
    </row>
    <row r="72" spans="11:21" ht="18" customHeight="1">
      <c r="K72" s="18" t="s">
        <v>106</v>
      </c>
      <c r="L72" s="17">
        <v>485</v>
      </c>
      <c r="M72" s="17">
        <v>15</v>
      </c>
      <c r="N72" s="17">
        <v>179</v>
      </c>
      <c r="O72" s="67">
        <v>612</v>
      </c>
      <c r="P72" s="17">
        <v>489</v>
      </c>
      <c r="Q72" s="17">
        <v>569</v>
      </c>
      <c r="R72" s="17">
        <v>475</v>
      </c>
      <c r="S72" s="252">
        <v>332</v>
      </c>
      <c r="T72" s="252">
        <v>178</v>
      </c>
      <c r="U72" s="154">
        <v>3</v>
      </c>
    </row>
    <row r="73" spans="11:21" ht="18" customHeight="1">
      <c r="K73" s="18"/>
      <c r="L73" s="17"/>
      <c r="M73" s="17"/>
      <c r="N73" s="17"/>
      <c r="O73" s="67"/>
      <c r="P73" s="17"/>
      <c r="Q73" s="17"/>
      <c r="R73" s="17"/>
      <c r="S73" s="17"/>
      <c r="T73" s="17"/>
      <c r="U73" s="154"/>
    </row>
    <row r="74" spans="11:21" ht="18" customHeight="1">
      <c r="K74" s="152" t="s">
        <v>52</v>
      </c>
      <c r="L74" s="2120">
        <f>((L72/L71)*100)-100</f>
        <v>-12.454873646209393</v>
      </c>
      <c r="M74" s="2120">
        <f>((M72/M71)*100)-100</f>
        <v>-28.571428571428569</v>
      </c>
      <c r="N74" s="2120">
        <f t="shared" ref="N74:T74" si="4">((N72/N71)*100)-100</f>
        <v>214.03508771929825</v>
      </c>
      <c r="O74" s="2120">
        <f>((O72/O71)*100)-100</f>
        <v>-13.068181818181827</v>
      </c>
      <c r="P74" s="2120">
        <f t="shared" si="4"/>
        <v>-12.522361359570667</v>
      </c>
      <c r="Q74" s="2120">
        <f>((Q72/Q71)*100)-100</f>
        <v>-16.076696165191734</v>
      </c>
      <c r="R74" s="2120">
        <f t="shared" si="4"/>
        <v>-13.63636363636364</v>
      </c>
      <c r="S74" s="2120">
        <f>((S72/S71)*100)-100</f>
        <v>22.509225092250929</v>
      </c>
      <c r="T74" s="2120">
        <f t="shared" si="4"/>
        <v>-33.082706766917298</v>
      </c>
      <c r="U74" s="2121" t="str">
        <f>IFERROR(((U72/U71)*100)-100,"-")</f>
        <v>-</v>
      </c>
    </row>
    <row r="75" spans="11:21" ht="18" customHeight="1" thickBot="1">
      <c r="K75" s="153" t="s">
        <v>36</v>
      </c>
      <c r="L75" s="2088">
        <f>((L72/L60)*100)-100</f>
        <v>-11.172161172161182</v>
      </c>
      <c r="M75" s="2088">
        <f t="shared" ref="M75:S75" si="5">((M72/M60)*100)-100</f>
        <v>-71.15384615384616</v>
      </c>
      <c r="N75" s="2088">
        <f>((N72/N60)*100)-100</f>
        <v>280.85106382978722</v>
      </c>
      <c r="O75" s="2088">
        <f t="shared" si="5"/>
        <v>-28.504672897196258</v>
      </c>
      <c r="P75" s="2088">
        <f>((P72/P60)*100)-100</f>
        <v>-11.252268602540838</v>
      </c>
      <c r="Q75" s="2088">
        <f t="shared" si="5"/>
        <v>-31.528279181708783</v>
      </c>
      <c r="R75" s="2088">
        <f>((R72/R60)*100)-100</f>
        <v>-12.361623616236159</v>
      </c>
      <c r="S75" s="2088">
        <f t="shared" si="5"/>
        <v>36.625514403292186</v>
      </c>
      <c r="T75" s="2088">
        <f>((T72/T60)*100)-100</f>
        <v>-26.748971193415642</v>
      </c>
      <c r="U75" s="1780">
        <f>IFERROR(((U72/U60)*100)-100,"-")</f>
        <v>-98.611111111111114</v>
      </c>
    </row>
    <row r="76" spans="11:21" ht="18" customHeight="1"/>
    <row r="77" spans="11:21" ht="18" customHeight="1"/>
    <row r="78" spans="11:21" ht="18" customHeight="1"/>
    <row r="79" spans="11:21" ht="18" customHeight="1" thickBot="1">
      <c r="K79" s="1077" t="s">
        <v>1486</v>
      </c>
      <c r="L79" s="1077" t="s">
        <v>1882</v>
      </c>
    </row>
    <row r="80" spans="11:21" ht="18" customHeight="1">
      <c r="K80" s="2"/>
      <c r="L80" s="2375" t="s">
        <v>185</v>
      </c>
      <c r="M80" s="2384"/>
      <c r="N80" s="2385"/>
      <c r="O80" s="2375" t="s">
        <v>186</v>
      </c>
      <c r="P80" s="2384"/>
      <c r="Q80" s="2384"/>
      <c r="R80" s="2384"/>
      <c r="S80" s="2384"/>
      <c r="T80" s="2384"/>
      <c r="U80" s="2384"/>
    </row>
    <row r="81" spans="11:21" ht="18" customHeight="1">
      <c r="K81" s="4" t="s">
        <v>5</v>
      </c>
      <c r="L81" s="1061" t="s">
        <v>187</v>
      </c>
      <c r="M81" s="1061" t="s">
        <v>188</v>
      </c>
      <c r="N81" s="1061" t="s">
        <v>50</v>
      </c>
      <c r="O81" s="2414" t="s">
        <v>189</v>
      </c>
      <c r="P81" s="2390"/>
      <c r="Q81" s="2414" t="s">
        <v>190</v>
      </c>
      <c r="R81" s="2390"/>
      <c r="S81" s="2414" t="s">
        <v>191</v>
      </c>
      <c r="T81" s="2419"/>
      <c r="U81" s="2419"/>
    </row>
    <row r="82" spans="11:21" ht="18" customHeight="1">
      <c r="K82" s="7"/>
      <c r="L82" s="1061" t="s">
        <v>192</v>
      </c>
      <c r="M82" s="1061" t="s">
        <v>192</v>
      </c>
      <c r="N82" s="1061" t="s">
        <v>192</v>
      </c>
      <c r="O82" s="1061" t="s">
        <v>193</v>
      </c>
      <c r="P82" s="1061" t="s">
        <v>192</v>
      </c>
      <c r="Q82" s="1061" t="s">
        <v>193</v>
      </c>
      <c r="R82" s="1061" t="s">
        <v>192</v>
      </c>
      <c r="S82" s="1061" t="s">
        <v>194</v>
      </c>
      <c r="T82" s="1061" t="s">
        <v>195</v>
      </c>
      <c r="U82" s="1061" t="s">
        <v>196</v>
      </c>
    </row>
    <row r="83" spans="11:21" ht="18" customHeight="1">
      <c r="K83" s="1094" t="s">
        <v>171</v>
      </c>
      <c r="L83" s="76"/>
      <c r="M83" s="76"/>
      <c r="N83" s="76"/>
      <c r="O83" s="76"/>
      <c r="P83" s="76"/>
      <c r="Q83" s="76"/>
      <c r="R83" s="76"/>
      <c r="S83" s="76"/>
      <c r="T83" s="76"/>
      <c r="U83" s="76"/>
    </row>
    <row r="84" spans="11:21" ht="18" customHeight="1">
      <c r="K84" s="144" t="s">
        <v>1722</v>
      </c>
      <c r="L84" s="17">
        <v>447</v>
      </c>
      <c r="M84" s="17">
        <v>48</v>
      </c>
      <c r="N84" s="17">
        <v>133</v>
      </c>
      <c r="O84" s="67">
        <v>581</v>
      </c>
      <c r="P84" s="17">
        <v>456</v>
      </c>
      <c r="Q84" s="17">
        <v>567</v>
      </c>
      <c r="R84" s="17">
        <v>451</v>
      </c>
      <c r="S84" s="17">
        <v>246</v>
      </c>
      <c r="T84" s="17">
        <v>229</v>
      </c>
      <c r="U84" s="154">
        <v>10</v>
      </c>
    </row>
    <row r="85" spans="11:21" ht="18" customHeight="1">
      <c r="K85" s="144" t="s">
        <v>74</v>
      </c>
      <c r="L85" s="17">
        <v>673</v>
      </c>
      <c r="M85" s="17">
        <v>8</v>
      </c>
      <c r="N85" s="17">
        <v>172</v>
      </c>
      <c r="O85" s="67">
        <v>827</v>
      </c>
      <c r="P85" s="17">
        <v>676</v>
      </c>
      <c r="Q85" s="17">
        <v>795</v>
      </c>
      <c r="R85" s="17">
        <v>665</v>
      </c>
      <c r="S85" s="17">
        <v>324</v>
      </c>
      <c r="T85" s="17">
        <v>222</v>
      </c>
      <c r="U85" s="154">
        <v>1</v>
      </c>
    </row>
    <row r="86" spans="11:21" ht="18" customHeight="1">
      <c r="K86" s="144" t="s">
        <v>75</v>
      </c>
      <c r="L86" s="17">
        <v>550</v>
      </c>
      <c r="M86" s="17">
        <v>20</v>
      </c>
      <c r="N86" s="17">
        <v>40</v>
      </c>
      <c r="O86" s="67">
        <v>682</v>
      </c>
      <c r="P86" s="17">
        <v>558</v>
      </c>
      <c r="Q86" s="17">
        <v>650</v>
      </c>
      <c r="R86" s="17">
        <v>547</v>
      </c>
      <c r="S86" s="17">
        <v>266</v>
      </c>
      <c r="T86" s="17">
        <v>222</v>
      </c>
      <c r="U86" s="154">
        <v>2</v>
      </c>
    </row>
    <row r="87" spans="11:21" ht="18" customHeight="1">
      <c r="K87" s="144" t="s">
        <v>76</v>
      </c>
      <c r="L87" s="17">
        <v>586</v>
      </c>
      <c r="M87" s="17">
        <v>33</v>
      </c>
      <c r="N87" s="17">
        <v>37</v>
      </c>
      <c r="O87" s="67">
        <v>742</v>
      </c>
      <c r="P87" s="17">
        <v>593</v>
      </c>
      <c r="Q87" s="17">
        <v>697</v>
      </c>
      <c r="R87" s="17">
        <v>575</v>
      </c>
      <c r="S87" s="17">
        <v>320</v>
      </c>
      <c r="T87" s="17">
        <v>220</v>
      </c>
      <c r="U87" s="154">
        <v>12</v>
      </c>
    </row>
    <row r="88" spans="11:21" ht="18" customHeight="1">
      <c r="K88" s="144" t="s">
        <v>77</v>
      </c>
      <c r="L88" s="17">
        <v>488</v>
      </c>
      <c r="M88" s="17">
        <v>19</v>
      </c>
      <c r="N88" s="17">
        <v>295</v>
      </c>
      <c r="O88" s="67">
        <v>692</v>
      </c>
      <c r="P88" s="17">
        <v>498</v>
      </c>
      <c r="Q88" s="17">
        <v>666</v>
      </c>
      <c r="R88" s="17">
        <v>485</v>
      </c>
      <c r="S88" s="17">
        <v>283</v>
      </c>
      <c r="T88" s="17">
        <v>261</v>
      </c>
      <c r="U88" s="154">
        <v>1</v>
      </c>
    </row>
    <row r="89" spans="11:21" ht="18" customHeight="1">
      <c r="K89" s="144" t="s">
        <v>78</v>
      </c>
      <c r="L89" s="17">
        <v>612</v>
      </c>
      <c r="M89" s="17">
        <v>15</v>
      </c>
      <c r="N89" s="17">
        <v>100</v>
      </c>
      <c r="O89" s="67">
        <v>873</v>
      </c>
      <c r="P89" s="17">
        <v>622</v>
      </c>
      <c r="Q89" s="17">
        <v>842</v>
      </c>
      <c r="R89" s="17">
        <v>612</v>
      </c>
      <c r="S89" s="17">
        <v>364</v>
      </c>
      <c r="T89" s="17">
        <v>349</v>
      </c>
      <c r="U89" s="154">
        <v>14</v>
      </c>
    </row>
    <row r="90" spans="11:21">
      <c r="K90" s="144" t="s">
        <v>79</v>
      </c>
      <c r="L90" s="17">
        <v>767</v>
      </c>
      <c r="M90" s="17">
        <v>85</v>
      </c>
      <c r="N90" s="17">
        <v>191</v>
      </c>
      <c r="O90" s="67">
        <v>1110</v>
      </c>
      <c r="P90" s="17">
        <v>771</v>
      </c>
      <c r="Q90" s="17">
        <v>1075</v>
      </c>
      <c r="R90" s="17">
        <v>754</v>
      </c>
      <c r="S90" s="17">
        <v>341</v>
      </c>
      <c r="T90" s="17">
        <v>515</v>
      </c>
      <c r="U90" s="154">
        <v>2</v>
      </c>
    </row>
    <row r="91" spans="11:21">
      <c r="K91" s="144" t="s">
        <v>80</v>
      </c>
      <c r="L91" s="17">
        <v>573</v>
      </c>
      <c r="M91" s="17">
        <v>123</v>
      </c>
      <c r="N91" s="17">
        <v>121</v>
      </c>
      <c r="O91" s="67">
        <v>730</v>
      </c>
      <c r="P91" s="17">
        <v>579</v>
      </c>
      <c r="Q91" s="17">
        <v>711</v>
      </c>
      <c r="R91" s="17">
        <v>568</v>
      </c>
      <c r="S91" s="17">
        <v>347</v>
      </c>
      <c r="T91" s="17">
        <v>227</v>
      </c>
      <c r="U91" s="154">
        <v>1</v>
      </c>
    </row>
    <row r="92" spans="11:21">
      <c r="K92" s="144" t="s">
        <v>81</v>
      </c>
      <c r="L92" s="17">
        <v>599</v>
      </c>
      <c r="M92" s="17">
        <v>113</v>
      </c>
      <c r="N92" s="17">
        <v>195</v>
      </c>
      <c r="O92" s="67">
        <v>780</v>
      </c>
      <c r="P92" s="17">
        <v>605</v>
      </c>
      <c r="Q92" s="17">
        <v>745</v>
      </c>
      <c r="R92" s="17">
        <v>593</v>
      </c>
      <c r="S92" s="17">
        <v>331</v>
      </c>
      <c r="T92" s="17">
        <v>290</v>
      </c>
      <c r="U92" s="154">
        <v>4</v>
      </c>
    </row>
    <row r="93" spans="11:21">
      <c r="K93" s="18" t="s">
        <v>105</v>
      </c>
      <c r="L93" s="17">
        <v>494</v>
      </c>
      <c r="M93" s="17">
        <v>29</v>
      </c>
      <c r="N93" s="17">
        <v>66</v>
      </c>
      <c r="O93" s="67">
        <v>640</v>
      </c>
      <c r="P93" s="17">
        <v>505</v>
      </c>
      <c r="Q93" s="17">
        <v>600</v>
      </c>
      <c r="R93" s="17">
        <v>492</v>
      </c>
      <c r="S93" s="17">
        <v>271</v>
      </c>
      <c r="T93" s="17">
        <v>117</v>
      </c>
      <c r="U93" s="154">
        <v>130</v>
      </c>
    </row>
    <row r="94" spans="11:21">
      <c r="K94" s="18" t="s">
        <v>106</v>
      </c>
      <c r="L94" s="17">
        <v>546</v>
      </c>
      <c r="M94" s="17">
        <v>52</v>
      </c>
      <c r="N94" s="17">
        <v>47</v>
      </c>
      <c r="O94" s="67">
        <v>856</v>
      </c>
      <c r="P94" s="17">
        <v>551</v>
      </c>
      <c r="Q94" s="17">
        <v>831</v>
      </c>
      <c r="R94" s="17">
        <v>542</v>
      </c>
      <c r="S94" s="17">
        <v>243</v>
      </c>
      <c r="T94" s="17">
        <v>243</v>
      </c>
      <c r="U94" s="154">
        <v>216</v>
      </c>
    </row>
    <row r="95" spans="11:21">
      <c r="K95" s="18" t="s">
        <v>107</v>
      </c>
      <c r="L95" s="17">
        <v>855</v>
      </c>
      <c r="M95" s="17">
        <v>28</v>
      </c>
      <c r="N95" s="17">
        <v>159</v>
      </c>
      <c r="O95" s="67">
        <v>1007</v>
      </c>
      <c r="P95" s="17">
        <v>860</v>
      </c>
      <c r="Q95" s="17">
        <v>968</v>
      </c>
      <c r="R95" s="17">
        <v>797</v>
      </c>
      <c r="S95" s="17">
        <v>328</v>
      </c>
      <c r="T95" s="17">
        <v>280</v>
      </c>
      <c r="U95" s="154">
        <v>6</v>
      </c>
    </row>
    <row r="97" spans="11:21">
      <c r="K97" s="1091" t="s">
        <v>1485</v>
      </c>
      <c r="L97" s="1092">
        <f>SUM(L84:L95)</f>
        <v>7190</v>
      </c>
      <c r="M97" s="1092">
        <f t="shared" ref="M97:U97" si="6">SUM(M84:M95)</f>
        <v>573</v>
      </c>
      <c r="N97" s="1092">
        <f t="shared" si="6"/>
        <v>1556</v>
      </c>
      <c r="O97" s="1092">
        <f t="shared" si="6"/>
        <v>9520</v>
      </c>
      <c r="P97" s="1092">
        <f t="shared" si="6"/>
        <v>7274</v>
      </c>
      <c r="Q97" s="1092">
        <f t="shared" si="6"/>
        <v>9147</v>
      </c>
      <c r="R97" s="1092">
        <f t="shared" si="6"/>
        <v>7081</v>
      </c>
      <c r="S97" s="1092">
        <f t="shared" si="6"/>
        <v>3664</v>
      </c>
      <c r="T97" s="1092">
        <f t="shared" si="6"/>
        <v>3175</v>
      </c>
      <c r="U97" s="1092">
        <f t="shared" si="6"/>
        <v>399</v>
      </c>
    </row>
    <row r="105" spans="11:21">
      <c r="K105" s="72"/>
      <c r="L105" s="72"/>
      <c r="M105" s="72"/>
      <c r="N105" s="72"/>
      <c r="O105" s="72"/>
      <c r="P105" s="72"/>
      <c r="Q105" s="72"/>
      <c r="R105" s="72"/>
    </row>
    <row r="106" spans="11:21">
      <c r="K106" s="72" t="s">
        <v>1622</v>
      </c>
      <c r="L106" s="72"/>
      <c r="M106" s="920" t="s">
        <v>1608</v>
      </c>
      <c r="N106" s="1264"/>
      <c r="O106" s="72"/>
      <c r="P106" s="72"/>
      <c r="Q106" s="72" t="s">
        <v>1620</v>
      </c>
      <c r="R106" s="72"/>
    </row>
    <row r="107" spans="11:21" ht="14.5" thickBot="1">
      <c r="K107" s="1265"/>
      <c r="L107" s="1266"/>
      <c r="M107" s="1266" t="s">
        <v>1462</v>
      </c>
      <c r="N107" s="1267"/>
      <c r="O107" s="1266"/>
      <c r="P107" s="1266" t="s">
        <v>1463</v>
      </c>
      <c r="Q107" s="1266"/>
      <c r="R107" s="1267"/>
    </row>
    <row r="108" spans="11:21">
      <c r="K108" s="951"/>
      <c r="L108" s="2375" t="s">
        <v>185</v>
      </c>
      <c r="M108" s="2376"/>
      <c r="N108" s="2377"/>
      <c r="O108" s="2375" t="s">
        <v>186</v>
      </c>
      <c r="P108" s="2384"/>
      <c r="Q108" s="2384"/>
      <c r="R108" s="2386"/>
      <c r="S108" s="914"/>
      <c r="T108" s="914"/>
      <c r="U108" s="914"/>
    </row>
    <row r="109" spans="11:21">
      <c r="K109" s="952"/>
      <c r="L109" s="924" t="s">
        <v>187</v>
      </c>
      <c r="M109" s="924" t="s">
        <v>188</v>
      </c>
      <c r="N109" s="924" t="s">
        <v>50</v>
      </c>
      <c r="O109" s="2414" t="s">
        <v>189</v>
      </c>
      <c r="P109" s="2415"/>
      <c r="Q109" s="2414" t="s">
        <v>190</v>
      </c>
      <c r="R109" s="2416"/>
      <c r="S109" s="2417" t="s">
        <v>191</v>
      </c>
      <c r="T109" s="2418"/>
      <c r="U109" s="2418"/>
    </row>
    <row r="110" spans="11:21">
      <c r="K110" s="953"/>
      <c r="L110" s="924" t="s">
        <v>192</v>
      </c>
      <c r="M110" s="924" t="s">
        <v>192</v>
      </c>
      <c r="N110" s="924" t="s">
        <v>192</v>
      </c>
      <c r="O110" s="924" t="s">
        <v>193</v>
      </c>
      <c r="P110" s="924" t="s">
        <v>192</v>
      </c>
      <c r="Q110" s="924" t="s">
        <v>193</v>
      </c>
      <c r="R110" s="954" t="s">
        <v>192</v>
      </c>
      <c r="S110" s="947" t="s">
        <v>194</v>
      </c>
      <c r="T110" s="913" t="s">
        <v>195</v>
      </c>
      <c r="U110" s="913" t="s">
        <v>196</v>
      </c>
    </row>
    <row r="111" spans="11:21">
      <c r="K111" s="1335" t="s">
        <v>2053</v>
      </c>
      <c r="L111" s="1262">
        <f>L113</f>
        <v>48536</v>
      </c>
      <c r="M111" s="1262">
        <f>M113</f>
        <v>1541</v>
      </c>
      <c r="N111" s="1262">
        <f>SUM(N113:N115)</f>
        <v>17883</v>
      </c>
      <c r="O111" s="1262">
        <f>O113</f>
        <v>612</v>
      </c>
      <c r="P111" s="1262">
        <f t="shared" ref="P111:R111" si="7">P113</f>
        <v>48920</v>
      </c>
      <c r="Q111" s="1262">
        <f>Q113</f>
        <v>569</v>
      </c>
      <c r="R111" s="1263">
        <f t="shared" si="7"/>
        <v>47486</v>
      </c>
      <c r="S111" s="61"/>
      <c r="T111" s="61"/>
      <c r="U111" s="61"/>
    </row>
    <row r="112" spans="11:21">
      <c r="K112" s="916"/>
      <c r="L112" s="64"/>
      <c r="M112" s="64"/>
      <c r="N112" s="64"/>
      <c r="O112" s="64"/>
      <c r="P112" s="64"/>
      <c r="Q112" s="64"/>
      <c r="R112" s="955"/>
      <c r="S112" s="61"/>
      <c r="T112" s="61"/>
      <c r="U112" s="61"/>
    </row>
    <row r="113" spans="11:21">
      <c r="K113" s="916" t="s">
        <v>1314</v>
      </c>
      <c r="L113" s="64">
        <v>48536</v>
      </c>
      <c r="M113" s="64">
        <v>1541</v>
      </c>
      <c r="N113" s="64">
        <v>5189</v>
      </c>
      <c r="O113" s="64">
        <v>612</v>
      </c>
      <c r="P113" s="64">
        <v>48920</v>
      </c>
      <c r="Q113" s="64">
        <v>569</v>
      </c>
      <c r="R113" s="955">
        <v>47486</v>
      </c>
      <c r="S113" s="61"/>
      <c r="T113" s="61"/>
      <c r="U113" s="61"/>
    </row>
    <row r="114" spans="11:21">
      <c r="K114" s="916"/>
      <c r="L114" s="64"/>
      <c r="M114" s="64"/>
      <c r="N114" s="64">
        <v>11165</v>
      </c>
      <c r="O114" s="64"/>
      <c r="P114" s="64"/>
      <c r="Q114" s="64"/>
      <c r="R114" s="955"/>
      <c r="S114" s="61"/>
      <c r="T114" s="61"/>
      <c r="U114" s="61"/>
    </row>
    <row r="115" spans="11:21">
      <c r="K115" s="916" t="s">
        <v>1315</v>
      </c>
      <c r="L115" s="979"/>
      <c r="M115" s="979"/>
      <c r="N115" s="979">
        <v>1529</v>
      </c>
      <c r="O115" s="979"/>
      <c r="P115" s="979"/>
      <c r="Q115" s="979"/>
      <c r="R115" s="980"/>
      <c r="S115" s="61"/>
      <c r="T115" s="61"/>
      <c r="U115" s="61"/>
    </row>
    <row r="116" spans="11:21">
      <c r="K116" s="916"/>
      <c r="L116" s="64"/>
      <c r="M116" s="64"/>
      <c r="N116" s="64"/>
      <c r="O116" s="64"/>
      <c r="P116" s="64"/>
      <c r="Q116" s="64"/>
      <c r="R116" s="955"/>
      <c r="S116" s="61"/>
      <c r="T116" s="61"/>
      <c r="U116" s="61"/>
    </row>
    <row r="117" spans="11:21">
      <c r="K117" s="916" t="s">
        <v>1313</v>
      </c>
      <c r="L117" s="1262">
        <f>L111/100</f>
        <v>485.36</v>
      </c>
      <c r="M117" s="1262">
        <f t="shared" ref="M117:N117" si="8">M111/100</f>
        <v>15.41</v>
      </c>
      <c r="N117" s="1262">
        <f t="shared" si="8"/>
        <v>178.83</v>
      </c>
      <c r="O117" s="1262">
        <f>O111</f>
        <v>612</v>
      </c>
      <c r="P117" s="1262">
        <f>P111/100</f>
        <v>489.2</v>
      </c>
      <c r="Q117" s="1262">
        <f>Q111</f>
        <v>569</v>
      </c>
      <c r="R117" s="1263">
        <f>R111/100</f>
        <v>474.86</v>
      </c>
      <c r="S117" s="61"/>
      <c r="T117" s="61"/>
      <c r="U117" s="61"/>
    </row>
    <row r="118" spans="11:21">
      <c r="K118" s="916"/>
      <c r="L118" s="1495" t="s">
        <v>1831</v>
      </c>
      <c r="M118" s="897" t="s">
        <v>1265</v>
      </c>
      <c r="N118" s="897" t="s">
        <v>1266</v>
      </c>
      <c r="O118" s="897" t="s">
        <v>1267</v>
      </c>
      <c r="P118" s="897" t="s">
        <v>1268</v>
      </c>
      <c r="Q118" s="897" t="s">
        <v>1269</v>
      </c>
      <c r="R118" s="956" t="s">
        <v>1270</v>
      </c>
    </row>
    <row r="119" spans="11:21">
      <c r="K119" s="923"/>
      <c r="L119" s="910"/>
      <c r="M119" s="910"/>
      <c r="N119" s="910"/>
      <c r="O119" s="910"/>
      <c r="P119" s="910"/>
      <c r="Q119" s="910"/>
      <c r="R119" s="912"/>
    </row>
  </sheetData>
  <mergeCells count="35">
    <mergeCell ref="P18:Q18"/>
    <mergeCell ref="R18:S18"/>
    <mergeCell ref="Y3:Z3"/>
    <mergeCell ref="Y25:Z25"/>
    <mergeCell ref="S48:U48"/>
    <mergeCell ref="L17:S17"/>
    <mergeCell ref="L18:M18"/>
    <mergeCell ref="N18:O18"/>
    <mergeCell ref="H2:I2"/>
    <mergeCell ref="L2:S2"/>
    <mergeCell ref="H3:I3"/>
    <mergeCell ref="L3:M3"/>
    <mergeCell ref="N3:O3"/>
    <mergeCell ref="P3:Q3"/>
    <mergeCell ref="R3:S3"/>
    <mergeCell ref="B4:I4"/>
    <mergeCell ref="B5:C5"/>
    <mergeCell ref="D5:E5"/>
    <mergeCell ref="F5:G5"/>
    <mergeCell ref="H5:I5"/>
    <mergeCell ref="L49:N49"/>
    <mergeCell ref="O49:U49"/>
    <mergeCell ref="O50:P50"/>
    <mergeCell ref="Q50:R50"/>
    <mergeCell ref="S50:U50"/>
    <mergeCell ref="O81:P81"/>
    <mergeCell ref="Q81:R81"/>
    <mergeCell ref="S81:U81"/>
    <mergeCell ref="L80:N80"/>
    <mergeCell ref="O80:U80"/>
    <mergeCell ref="L108:N108"/>
    <mergeCell ref="O109:P109"/>
    <mergeCell ref="Q109:R109"/>
    <mergeCell ref="S109:U109"/>
    <mergeCell ref="O108:R108"/>
  </mergeCells>
  <phoneticPr fontId="3"/>
  <dataValidations count="1">
    <dataValidation imeMode="off" allowBlank="1" showInputMessage="1" showErrorMessage="1" sqref="L6:S12 AA16 U7:W12 AA7:AB12 Y7:Z7 Y16 Y29:Z29 AA19:AA21 Z15 B7:I30 B39:B43" xr:uid="{00000000-0002-0000-0D00-000000000000}"/>
  </dataValidations>
  <pageMargins left="0.76" right="0.25" top="0.375" bottom="0.55000000000000004" header="0.51200000000000001" footer="0.51200000000000001"/>
  <pageSetup paperSize="9" scale="78" orientation="portrait" r:id="rId1"/>
  <headerFooter alignWithMargins="0"/>
  <rowBreaks count="1" manualBreakCount="1">
    <brk id="83" max="16383" man="1"/>
  </rowBreaks>
  <colBreaks count="1" manualBreakCount="1">
    <brk id="9" max="1048575" man="1"/>
  </colBreaks>
  <ignoredErrors>
    <ignoredError sqref="O117 Q117" formula="1"/>
  </ignoredErrors>
  <drawing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CDB646-5907-467D-B17B-9AD692816F9C}">
  <sheetPr>
    <tabColor theme="5" tint="-0.249977111117893"/>
    <pageSetUpPr fitToPage="1"/>
  </sheetPr>
  <dimension ref="A1:O82"/>
  <sheetViews>
    <sheetView zoomScale="130" zoomScaleNormal="130" workbookViewId="0">
      <pane ySplit="5" topLeftCell="A6" activePane="bottomLeft" state="frozen"/>
      <selection activeCell="K29" sqref="K29"/>
      <selection pane="bottomLeft" activeCell="J12" sqref="J12"/>
    </sheetView>
  </sheetViews>
  <sheetFormatPr defaultRowHeight="13.5" customHeight="1"/>
  <cols>
    <col min="1" max="1" width="12.9140625" style="1022" bestFit="1" customWidth="1"/>
    <col min="2" max="14" width="6.08203125" style="1022" customWidth="1"/>
    <col min="15" max="16" width="8.6640625" style="1022"/>
    <col min="17" max="29" width="6.08203125" style="1022" customWidth="1"/>
    <col min="30" max="16384" width="8.6640625" style="1022"/>
  </cols>
  <sheetData>
    <row r="1" spans="1:14" ht="13.5" customHeight="1">
      <c r="A1" s="1022" t="s">
        <v>1964</v>
      </c>
      <c r="M1" s="1022" t="s">
        <v>1379</v>
      </c>
    </row>
    <row r="2" spans="1:14" ht="13.5" customHeight="1">
      <c r="A2" s="2042" t="s">
        <v>2055</v>
      </c>
      <c r="B2" s="2042" t="s">
        <v>209</v>
      </c>
      <c r="C2" s="2043" t="s">
        <v>210</v>
      </c>
      <c r="D2" s="2044"/>
      <c r="E2" s="2044"/>
      <c r="F2" s="2045"/>
      <c r="G2" s="2043" t="s">
        <v>211</v>
      </c>
      <c r="H2" s="2044"/>
      <c r="I2" s="2044"/>
      <c r="J2" s="2044"/>
      <c r="K2" s="2044"/>
      <c r="L2" s="2045"/>
      <c r="M2" s="2043" t="s">
        <v>212</v>
      </c>
      <c r="N2" s="2045"/>
    </row>
    <row r="3" spans="1:14" ht="13.5" customHeight="1">
      <c r="A3" s="1785"/>
      <c r="B3" s="1785"/>
      <c r="C3" s="2434" t="s">
        <v>1965</v>
      </c>
      <c r="D3" s="2434" t="s">
        <v>213</v>
      </c>
      <c r="E3" s="2434" t="s">
        <v>1966</v>
      </c>
      <c r="F3" s="2434" t="s">
        <v>214</v>
      </c>
      <c r="G3" s="2434" t="s">
        <v>215</v>
      </c>
      <c r="H3" s="2434" t="s">
        <v>216</v>
      </c>
      <c r="I3" s="2434" t="s">
        <v>217</v>
      </c>
      <c r="J3" s="2434" t="s">
        <v>218</v>
      </c>
      <c r="K3" s="2434" t="s">
        <v>219</v>
      </c>
      <c r="L3" s="2434" t="s">
        <v>220</v>
      </c>
      <c r="M3" s="2433" t="s">
        <v>221</v>
      </c>
      <c r="N3" s="2433" t="s">
        <v>222</v>
      </c>
    </row>
    <row r="4" spans="1:14" ht="13.5" customHeight="1">
      <c r="A4" s="1785"/>
      <c r="B4" s="1785"/>
      <c r="C4" s="2434"/>
      <c r="D4" s="2434"/>
      <c r="E4" s="2434"/>
      <c r="F4" s="2434"/>
      <c r="G4" s="2434"/>
      <c r="H4" s="2434"/>
      <c r="I4" s="2434"/>
      <c r="J4" s="2434"/>
      <c r="K4" s="2434"/>
      <c r="L4" s="2434"/>
      <c r="M4" s="2433"/>
      <c r="N4" s="2433"/>
    </row>
    <row r="5" spans="1:14" ht="13.5" customHeight="1">
      <c r="A5" s="2042" t="s">
        <v>209</v>
      </c>
      <c r="B5" s="2046">
        <f t="shared" ref="B5:N5" si="0">SUM(B6,B26,B29,B31,B33,B35,B37,B42,B46)</f>
        <v>569</v>
      </c>
      <c r="C5" s="2046">
        <f t="shared" si="0"/>
        <v>332</v>
      </c>
      <c r="D5" s="2046">
        <f t="shared" si="0"/>
        <v>178</v>
      </c>
      <c r="E5" s="2046">
        <f t="shared" si="0"/>
        <v>3</v>
      </c>
      <c r="F5" s="2046">
        <f t="shared" si="0"/>
        <v>56</v>
      </c>
      <c r="G5" s="2046">
        <f t="shared" si="0"/>
        <v>490</v>
      </c>
      <c r="H5" s="2046">
        <f>SUM(H6,H26,H29,H31,H33,H35,H37,H42,H46)</f>
        <v>79</v>
      </c>
      <c r="I5" s="2046">
        <f t="shared" si="0"/>
        <v>45</v>
      </c>
      <c r="J5" s="2046">
        <f t="shared" si="0"/>
        <v>4</v>
      </c>
      <c r="K5" s="2046">
        <f t="shared" si="0"/>
        <v>0</v>
      </c>
      <c r="L5" s="2046">
        <f t="shared" si="0"/>
        <v>30</v>
      </c>
      <c r="M5" s="2046">
        <f t="shared" si="0"/>
        <v>453</v>
      </c>
      <c r="N5" s="2046">
        <f t="shared" si="0"/>
        <v>116</v>
      </c>
    </row>
    <row r="6" spans="1:14" ht="13.5" customHeight="1">
      <c r="A6" s="1023" t="s">
        <v>223</v>
      </c>
      <c r="B6" s="1864">
        <f t="shared" ref="B6:N6" si="1">SUM(B7:B25)</f>
        <v>539</v>
      </c>
      <c r="C6" s="1864">
        <f t="shared" si="1"/>
        <v>308</v>
      </c>
      <c r="D6" s="1864">
        <f t="shared" si="1"/>
        <v>172</v>
      </c>
      <c r="E6" s="1864">
        <f t="shared" si="1"/>
        <v>3</v>
      </c>
      <c r="F6" s="1864">
        <f t="shared" si="1"/>
        <v>56</v>
      </c>
      <c r="G6" s="1864">
        <f t="shared" si="1"/>
        <v>462</v>
      </c>
      <c r="H6" s="1864">
        <f>SUM(H7:H25)</f>
        <v>77</v>
      </c>
      <c r="I6" s="1864">
        <f t="shared" si="1"/>
        <v>45</v>
      </c>
      <c r="J6" s="1864">
        <f t="shared" si="1"/>
        <v>4</v>
      </c>
      <c r="K6" s="1864">
        <f t="shared" si="1"/>
        <v>0</v>
      </c>
      <c r="L6" s="1864">
        <f t="shared" si="1"/>
        <v>28</v>
      </c>
      <c r="M6" s="1864">
        <f t="shared" si="1"/>
        <v>424</v>
      </c>
      <c r="N6" s="1864">
        <f t="shared" si="1"/>
        <v>115</v>
      </c>
    </row>
    <row r="7" spans="1:14" ht="13.5" customHeight="1">
      <c r="A7" s="2103" t="s">
        <v>224</v>
      </c>
      <c r="B7" s="1865">
        <v>165</v>
      </c>
      <c r="C7" s="1866">
        <v>113</v>
      </c>
      <c r="D7" s="1866">
        <v>20</v>
      </c>
      <c r="E7" s="1866">
        <v>2</v>
      </c>
      <c r="F7" s="1866">
        <v>30</v>
      </c>
      <c r="G7" s="1866">
        <v>155</v>
      </c>
      <c r="H7" s="1865">
        <f t="shared" ref="H7:H25" si="2">SUM(I7:L7)</f>
        <v>10</v>
      </c>
      <c r="I7" s="1866">
        <v>0</v>
      </c>
      <c r="J7" s="1866">
        <v>0</v>
      </c>
      <c r="K7" s="1866">
        <v>0</v>
      </c>
      <c r="L7" s="1866">
        <v>10</v>
      </c>
      <c r="M7" s="1866">
        <v>141</v>
      </c>
      <c r="N7" s="1867">
        <f>B7-M7</f>
        <v>24</v>
      </c>
    </row>
    <row r="8" spans="1:14" ht="13.5" customHeight="1">
      <c r="A8" s="2104" t="s">
        <v>225</v>
      </c>
      <c r="B8" s="1867">
        <v>19</v>
      </c>
      <c r="C8" s="1868">
        <v>16</v>
      </c>
      <c r="D8" s="1868">
        <v>0</v>
      </c>
      <c r="E8" s="1868">
        <v>0</v>
      </c>
      <c r="F8" s="1868">
        <v>3</v>
      </c>
      <c r="G8" s="1868">
        <v>19</v>
      </c>
      <c r="H8" s="1867">
        <f t="shared" si="2"/>
        <v>0</v>
      </c>
      <c r="I8" s="1868">
        <v>0</v>
      </c>
      <c r="J8" s="1868">
        <v>0</v>
      </c>
      <c r="K8" s="1868">
        <v>0</v>
      </c>
      <c r="L8" s="1868">
        <v>0</v>
      </c>
      <c r="M8" s="1868">
        <v>19</v>
      </c>
      <c r="N8" s="1867">
        <f>B8-M8</f>
        <v>0</v>
      </c>
    </row>
    <row r="9" spans="1:14" ht="13.5" customHeight="1">
      <c r="A9" s="2104" t="s">
        <v>226</v>
      </c>
      <c r="B9" s="1867">
        <v>2</v>
      </c>
      <c r="C9" s="1868">
        <v>2</v>
      </c>
      <c r="D9" s="1868">
        <v>0</v>
      </c>
      <c r="E9" s="1868">
        <v>0</v>
      </c>
      <c r="F9" s="1868">
        <v>0</v>
      </c>
      <c r="G9" s="1868">
        <v>2</v>
      </c>
      <c r="H9" s="1867">
        <f t="shared" si="2"/>
        <v>0</v>
      </c>
      <c r="I9" s="1868">
        <v>0</v>
      </c>
      <c r="J9" s="1868">
        <v>0</v>
      </c>
      <c r="K9" s="1868">
        <v>0</v>
      </c>
      <c r="L9" s="1868">
        <v>0</v>
      </c>
      <c r="M9" s="1868">
        <v>2</v>
      </c>
      <c r="N9" s="1867">
        <f>B9-M9</f>
        <v>0</v>
      </c>
    </row>
    <row r="10" spans="1:14" ht="13.5" customHeight="1">
      <c r="A10" s="2104" t="s">
        <v>227</v>
      </c>
      <c r="B10" s="1867">
        <v>6</v>
      </c>
      <c r="C10" s="1868">
        <v>6</v>
      </c>
      <c r="D10" s="1868">
        <v>0</v>
      </c>
      <c r="E10" s="1868">
        <v>0</v>
      </c>
      <c r="F10" s="1868">
        <v>0</v>
      </c>
      <c r="G10" s="1868">
        <v>3</v>
      </c>
      <c r="H10" s="1867">
        <f t="shared" si="2"/>
        <v>3</v>
      </c>
      <c r="I10" s="1868">
        <v>0</v>
      </c>
      <c r="J10" s="1868">
        <v>0</v>
      </c>
      <c r="K10" s="1868">
        <v>0</v>
      </c>
      <c r="L10" s="1868">
        <v>3</v>
      </c>
      <c r="M10" s="1868">
        <v>6</v>
      </c>
      <c r="N10" s="1867">
        <f>B10-M10</f>
        <v>0</v>
      </c>
    </row>
    <row r="11" spans="1:14" ht="13.5" customHeight="1">
      <c r="A11" s="2104" t="s">
        <v>228</v>
      </c>
      <c r="B11" s="1867">
        <v>43</v>
      </c>
      <c r="C11" s="1868">
        <v>25</v>
      </c>
      <c r="D11" s="1868">
        <v>15</v>
      </c>
      <c r="E11" s="1868">
        <v>1</v>
      </c>
      <c r="F11" s="1868">
        <v>2</v>
      </c>
      <c r="G11" s="1868">
        <v>37</v>
      </c>
      <c r="H11" s="1867">
        <f t="shared" si="2"/>
        <v>6</v>
      </c>
      <c r="I11" s="1868">
        <v>0</v>
      </c>
      <c r="J11" s="1868">
        <v>0</v>
      </c>
      <c r="K11" s="1868">
        <v>0</v>
      </c>
      <c r="L11" s="1868">
        <v>6</v>
      </c>
      <c r="M11" s="1868">
        <v>43</v>
      </c>
      <c r="N11" s="1867">
        <f t="shared" ref="N11:N57" si="3">B11-M11</f>
        <v>0</v>
      </c>
    </row>
    <row r="12" spans="1:14" ht="13.5" customHeight="1">
      <c r="A12" s="2104" t="s">
        <v>229</v>
      </c>
      <c r="B12" s="1867">
        <v>6</v>
      </c>
      <c r="C12" s="1868">
        <v>5</v>
      </c>
      <c r="D12" s="1868">
        <v>0</v>
      </c>
      <c r="E12" s="1868">
        <v>0</v>
      </c>
      <c r="F12" s="1868">
        <v>1</v>
      </c>
      <c r="G12" s="1868">
        <v>6</v>
      </c>
      <c r="H12" s="1867">
        <f t="shared" si="2"/>
        <v>0</v>
      </c>
      <c r="I12" s="1868">
        <v>0</v>
      </c>
      <c r="J12" s="1868">
        <v>0</v>
      </c>
      <c r="K12" s="1868">
        <v>0</v>
      </c>
      <c r="L12" s="1868">
        <v>0</v>
      </c>
      <c r="M12" s="1868">
        <v>6</v>
      </c>
      <c r="N12" s="1867">
        <f t="shared" si="3"/>
        <v>0</v>
      </c>
    </row>
    <row r="13" spans="1:14" ht="13.5" customHeight="1">
      <c r="A13" s="2104" t="s">
        <v>230</v>
      </c>
      <c r="B13" s="1867">
        <v>46</v>
      </c>
      <c r="C13" s="1868">
        <v>2</v>
      </c>
      <c r="D13" s="1868">
        <v>44</v>
      </c>
      <c r="E13" s="1868">
        <v>0</v>
      </c>
      <c r="F13" s="1868">
        <v>0</v>
      </c>
      <c r="G13" s="1868">
        <v>2</v>
      </c>
      <c r="H13" s="1867">
        <f t="shared" si="2"/>
        <v>44</v>
      </c>
      <c r="I13" s="1868">
        <v>44</v>
      </c>
      <c r="J13" s="1868">
        <v>0</v>
      </c>
      <c r="K13" s="1868">
        <v>0</v>
      </c>
      <c r="L13" s="1868">
        <v>0</v>
      </c>
      <c r="M13" s="1868">
        <v>2</v>
      </c>
      <c r="N13" s="1867">
        <f t="shared" si="3"/>
        <v>44</v>
      </c>
    </row>
    <row r="14" spans="1:14" ht="13.5" customHeight="1">
      <c r="A14" s="2104" t="s">
        <v>231</v>
      </c>
      <c r="B14" s="1867">
        <v>0</v>
      </c>
      <c r="C14" s="1868">
        <v>0</v>
      </c>
      <c r="D14" s="1868">
        <v>0</v>
      </c>
      <c r="E14" s="1868">
        <v>0</v>
      </c>
      <c r="F14" s="1868">
        <v>0</v>
      </c>
      <c r="G14" s="1868">
        <v>0</v>
      </c>
      <c r="H14" s="1867">
        <f t="shared" si="2"/>
        <v>0</v>
      </c>
      <c r="I14" s="1868">
        <v>0</v>
      </c>
      <c r="J14" s="1868">
        <v>0</v>
      </c>
      <c r="K14" s="1868">
        <v>0</v>
      </c>
      <c r="L14" s="1868">
        <v>0</v>
      </c>
      <c r="M14" s="1868">
        <v>0</v>
      </c>
      <c r="N14" s="1867">
        <f t="shared" si="3"/>
        <v>0</v>
      </c>
    </row>
    <row r="15" spans="1:14" ht="13.5" customHeight="1">
      <c r="A15" s="2105" t="s">
        <v>232</v>
      </c>
      <c r="B15" s="1867">
        <v>53</v>
      </c>
      <c r="C15" s="1868">
        <v>33</v>
      </c>
      <c r="D15" s="1868">
        <v>18</v>
      </c>
      <c r="E15" s="1868">
        <v>0</v>
      </c>
      <c r="F15" s="1868">
        <v>2</v>
      </c>
      <c r="G15" s="1868">
        <v>50</v>
      </c>
      <c r="H15" s="1867">
        <f t="shared" si="2"/>
        <v>3</v>
      </c>
      <c r="I15" s="1868">
        <v>0</v>
      </c>
      <c r="J15" s="1868">
        <v>0</v>
      </c>
      <c r="K15" s="1868">
        <v>0</v>
      </c>
      <c r="L15" s="1868">
        <v>3</v>
      </c>
      <c r="M15" s="1868">
        <v>53</v>
      </c>
      <c r="N15" s="1867">
        <f t="shared" si="3"/>
        <v>0</v>
      </c>
    </row>
    <row r="16" spans="1:14" ht="13.5" customHeight="1">
      <c r="A16" s="2105" t="s">
        <v>233</v>
      </c>
      <c r="B16" s="1867">
        <v>13</v>
      </c>
      <c r="C16" s="1868">
        <v>12</v>
      </c>
      <c r="D16" s="1868">
        <v>0</v>
      </c>
      <c r="E16" s="1868">
        <v>0</v>
      </c>
      <c r="F16" s="1868">
        <v>1</v>
      </c>
      <c r="G16" s="1868">
        <v>11</v>
      </c>
      <c r="H16" s="1867">
        <f t="shared" si="2"/>
        <v>2</v>
      </c>
      <c r="I16" s="1868">
        <v>0</v>
      </c>
      <c r="J16" s="1868">
        <v>0</v>
      </c>
      <c r="K16" s="1868">
        <v>0</v>
      </c>
      <c r="L16" s="1868">
        <v>2</v>
      </c>
      <c r="M16" s="1868">
        <v>13</v>
      </c>
      <c r="N16" s="1867">
        <f t="shared" si="3"/>
        <v>0</v>
      </c>
    </row>
    <row r="17" spans="1:15" ht="13.5" customHeight="1">
      <c r="A17" s="2105" t="s">
        <v>234</v>
      </c>
      <c r="B17" s="1867">
        <v>20</v>
      </c>
      <c r="C17" s="1868">
        <v>7</v>
      </c>
      <c r="D17" s="1868">
        <v>13</v>
      </c>
      <c r="E17" s="1868">
        <v>0</v>
      </c>
      <c r="F17" s="1868">
        <v>0</v>
      </c>
      <c r="G17" s="1868">
        <v>19</v>
      </c>
      <c r="H17" s="1867">
        <f t="shared" si="2"/>
        <v>1</v>
      </c>
      <c r="I17" s="1868">
        <v>1</v>
      </c>
      <c r="J17" s="1868">
        <v>0</v>
      </c>
      <c r="K17" s="1868">
        <v>0</v>
      </c>
      <c r="L17" s="1868">
        <v>0</v>
      </c>
      <c r="M17" s="1868">
        <v>20</v>
      </c>
      <c r="N17" s="1867">
        <f t="shared" si="3"/>
        <v>0</v>
      </c>
    </row>
    <row r="18" spans="1:15" ht="13.5" customHeight="1">
      <c r="A18" s="2105" t="s">
        <v>235</v>
      </c>
      <c r="B18" s="1867">
        <v>89</v>
      </c>
      <c r="C18" s="1868">
        <v>38</v>
      </c>
      <c r="D18" s="1868">
        <v>45</v>
      </c>
      <c r="E18" s="1868">
        <v>0</v>
      </c>
      <c r="F18" s="1868">
        <v>6</v>
      </c>
      <c r="G18" s="1868">
        <v>84</v>
      </c>
      <c r="H18" s="1867">
        <f t="shared" si="2"/>
        <v>5</v>
      </c>
      <c r="I18" s="1868">
        <v>0</v>
      </c>
      <c r="J18" s="1868">
        <v>4</v>
      </c>
      <c r="K18" s="1868">
        <v>0</v>
      </c>
      <c r="L18" s="1868">
        <v>1</v>
      </c>
      <c r="M18" s="1868">
        <v>43</v>
      </c>
      <c r="N18" s="1867">
        <f t="shared" si="3"/>
        <v>46</v>
      </c>
    </row>
    <row r="19" spans="1:15" ht="13.5" customHeight="1">
      <c r="A19" s="2105" t="s">
        <v>236</v>
      </c>
      <c r="B19" s="1867">
        <v>4</v>
      </c>
      <c r="C19" s="1868">
        <v>4</v>
      </c>
      <c r="D19" s="1868">
        <v>0</v>
      </c>
      <c r="E19" s="1868">
        <v>0</v>
      </c>
      <c r="F19" s="1868">
        <v>0</v>
      </c>
      <c r="G19" s="1868">
        <v>3</v>
      </c>
      <c r="H19" s="1867">
        <f t="shared" si="2"/>
        <v>1</v>
      </c>
      <c r="I19" s="1868">
        <v>0</v>
      </c>
      <c r="J19" s="1868">
        <v>0</v>
      </c>
      <c r="K19" s="1868">
        <v>0</v>
      </c>
      <c r="L19" s="1868">
        <v>1</v>
      </c>
      <c r="M19" s="1868">
        <v>3</v>
      </c>
      <c r="N19" s="1867">
        <f t="shared" si="3"/>
        <v>1</v>
      </c>
    </row>
    <row r="20" spans="1:15" ht="13.5" customHeight="1">
      <c r="A20" s="2105" t="s">
        <v>237</v>
      </c>
      <c r="B20" s="1867">
        <v>9</v>
      </c>
      <c r="C20" s="1868">
        <v>6</v>
      </c>
      <c r="D20" s="1868">
        <v>0</v>
      </c>
      <c r="E20" s="1868">
        <v>0</v>
      </c>
      <c r="F20" s="1868">
        <v>3</v>
      </c>
      <c r="G20" s="1868">
        <v>9</v>
      </c>
      <c r="H20" s="1867">
        <f t="shared" si="2"/>
        <v>0</v>
      </c>
      <c r="I20" s="1868">
        <v>0</v>
      </c>
      <c r="J20" s="1868">
        <v>0</v>
      </c>
      <c r="K20" s="1868">
        <v>0</v>
      </c>
      <c r="L20" s="1868">
        <v>0</v>
      </c>
      <c r="M20" s="1868">
        <v>9</v>
      </c>
      <c r="N20" s="1867">
        <f t="shared" si="3"/>
        <v>0</v>
      </c>
    </row>
    <row r="21" spans="1:15" ht="13.5" customHeight="1">
      <c r="A21" s="2105" t="s">
        <v>238</v>
      </c>
      <c r="B21" s="1867">
        <v>12</v>
      </c>
      <c r="C21" s="1868">
        <v>4</v>
      </c>
      <c r="D21" s="1868">
        <v>7</v>
      </c>
      <c r="E21" s="1868">
        <v>0</v>
      </c>
      <c r="F21" s="1868">
        <v>1</v>
      </c>
      <c r="G21" s="1868">
        <v>12</v>
      </c>
      <c r="H21" s="1867">
        <f t="shared" si="2"/>
        <v>0</v>
      </c>
      <c r="I21" s="1868">
        <v>0</v>
      </c>
      <c r="J21" s="1868">
        <v>0</v>
      </c>
      <c r="K21" s="1868">
        <v>0</v>
      </c>
      <c r="L21" s="1868">
        <v>0</v>
      </c>
      <c r="M21" s="1868">
        <v>12</v>
      </c>
      <c r="N21" s="1867">
        <f t="shared" si="3"/>
        <v>0</v>
      </c>
    </row>
    <row r="22" spans="1:15" ht="13.5" customHeight="1">
      <c r="A22" s="2105" t="s">
        <v>239</v>
      </c>
      <c r="B22" s="1867">
        <v>1</v>
      </c>
      <c r="C22" s="1868">
        <v>1</v>
      </c>
      <c r="D22" s="1868">
        <v>0</v>
      </c>
      <c r="E22" s="1868">
        <v>0</v>
      </c>
      <c r="F22" s="1868">
        <v>0</v>
      </c>
      <c r="G22" s="1868">
        <v>1</v>
      </c>
      <c r="H22" s="1867">
        <f t="shared" si="2"/>
        <v>0</v>
      </c>
      <c r="I22" s="1868">
        <v>0</v>
      </c>
      <c r="J22" s="1868">
        <v>0</v>
      </c>
      <c r="K22" s="1868">
        <v>0</v>
      </c>
      <c r="L22" s="1868">
        <v>0</v>
      </c>
      <c r="M22" s="1868">
        <v>1</v>
      </c>
      <c r="N22" s="1867">
        <f t="shared" si="3"/>
        <v>0</v>
      </c>
    </row>
    <row r="23" spans="1:15" s="1024" customFormat="1" ht="13.5" customHeight="1">
      <c r="A23" s="2105" t="s">
        <v>240</v>
      </c>
      <c r="B23" s="1867">
        <v>7</v>
      </c>
      <c r="C23" s="1868">
        <v>7</v>
      </c>
      <c r="D23" s="1868">
        <v>0</v>
      </c>
      <c r="E23" s="1868">
        <v>0</v>
      </c>
      <c r="F23" s="1868">
        <v>0</v>
      </c>
      <c r="G23" s="1868">
        <v>7</v>
      </c>
      <c r="H23" s="1867">
        <f t="shared" si="2"/>
        <v>0</v>
      </c>
      <c r="I23" s="1868">
        <v>0</v>
      </c>
      <c r="J23" s="1868">
        <v>0</v>
      </c>
      <c r="K23" s="1868">
        <v>0</v>
      </c>
      <c r="L23" s="1868">
        <v>0</v>
      </c>
      <c r="M23" s="1868">
        <v>7</v>
      </c>
      <c r="N23" s="1867">
        <f t="shared" si="3"/>
        <v>0</v>
      </c>
    </row>
    <row r="24" spans="1:15" s="1024" customFormat="1" ht="13.5" customHeight="1">
      <c r="A24" s="2105" t="s">
        <v>241</v>
      </c>
      <c r="B24" s="1867">
        <v>4</v>
      </c>
      <c r="C24" s="1868">
        <v>4</v>
      </c>
      <c r="D24" s="1868">
        <v>0</v>
      </c>
      <c r="E24" s="1868">
        <v>0</v>
      </c>
      <c r="F24" s="1868">
        <v>0</v>
      </c>
      <c r="G24" s="1868">
        <v>4</v>
      </c>
      <c r="H24" s="1867">
        <f t="shared" si="2"/>
        <v>0</v>
      </c>
      <c r="I24" s="1868">
        <v>0</v>
      </c>
      <c r="J24" s="1868">
        <v>0</v>
      </c>
      <c r="K24" s="1868">
        <v>0</v>
      </c>
      <c r="L24" s="1868">
        <v>0</v>
      </c>
      <c r="M24" s="1868">
        <v>4</v>
      </c>
      <c r="N24" s="1867">
        <f t="shared" si="3"/>
        <v>0</v>
      </c>
    </row>
    <row r="25" spans="1:15" ht="13.5" customHeight="1">
      <c r="A25" s="2106" t="s">
        <v>242</v>
      </c>
      <c r="B25" s="1867">
        <v>40</v>
      </c>
      <c r="C25" s="1869">
        <v>23</v>
      </c>
      <c r="D25" s="1869">
        <v>10</v>
      </c>
      <c r="E25" s="1869">
        <v>0</v>
      </c>
      <c r="F25" s="1869">
        <v>7</v>
      </c>
      <c r="G25" s="1869">
        <v>38</v>
      </c>
      <c r="H25" s="1867">
        <f t="shared" si="2"/>
        <v>2</v>
      </c>
      <c r="I25" s="1868">
        <v>0</v>
      </c>
      <c r="J25" s="1869">
        <v>0</v>
      </c>
      <c r="K25" s="1868">
        <v>0</v>
      </c>
      <c r="L25" s="1869">
        <v>2</v>
      </c>
      <c r="M25" s="1869">
        <v>40</v>
      </c>
      <c r="N25" s="1867">
        <f t="shared" si="3"/>
        <v>0</v>
      </c>
    </row>
    <row r="26" spans="1:15" ht="13.5" customHeight="1">
      <c r="A26" s="2107" t="s">
        <v>243</v>
      </c>
      <c r="B26" s="1864">
        <v>0</v>
      </c>
      <c r="C26" s="1864">
        <v>0</v>
      </c>
      <c r="D26" s="1864">
        <v>0</v>
      </c>
      <c r="E26" s="1864">
        <v>0</v>
      </c>
      <c r="F26" s="1864">
        <v>0</v>
      </c>
      <c r="G26" s="1864">
        <v>0</v>
      </c>
      <c r="H26" s="1864">
        <v>0</v>
      </c>
      <c r="I26" s="1864">
        <v>0</v>
      </c>
      <c r="J26" s="1864">
        <v>0</v>
      </c>
      <c r="K26" s="1864">
        <v>0</v>
      </c>
      <c r="L26" s="1864">
        <v>0</v>
      </c>
      <c r="M26" s="1864">
        <v>0</v>
      </c>
      <c r="N26" s="1864">
        <f t="shared" si="3"/>
        <v>0</v>
      </c>
    </row>
    <row r="27" spans="1:15" ht="13.5" customHeight="1">
      <c r="A27" s="2103" t="s">
        <v>244</v>
      </c>
      <c r="B27" s="1956">
        <v>0</v>
      </c>
      <c r="C27" s="1866">
        <v>0</v>
      </c>
      <c r="D27" s="1866">
        <v>0</v>
      </c>
      <c r="E27" s="1866">
        <v>0</v>
      </c>
      <c r="F27" s="1866">
        <v>0</v>
      </c>
      <c r="G27" s="1866">
        <v>0</v>
      </c>
      <c r="H27" s="1865">
        <v>0</v>
      </c>
      <c r="I27" s="1866">
        <v>0</v>
      </c>
      <c r="J27" s="1866">
        <v>0</v>
      </c>
      <c r="K27" s="1866">
        <v>0</v>
      </c>
      <c r="L27" s="1866">
        <v>0</v>
      </c>
      <c r="M27" s="1866">
        <v>0</v>
      </c>
      <c r="N27" s="1865">
        <f t="shared" si="3"/>
        <v>0</v>
      </c>
    </row>
    <row r="28" spans="1:15" ht="13.5" customHeight="1">
      <c r="A28" s="2108" t="s">
        <v>245</v>
      </c>
      <c r="B28" s="2109">
        <v>0</v>
      </c>
      <c r="C28" s="1869">
        <v>0</v>
      </c>
      <c r="D28" s="1869">
        <v>0</v>
      </c>
      <c r="E28" s="1869">
        <v>0</v>
      </c>
      <c r="F28" s="1869">
        <v>0</v>
      </c>
      <c r="G28" s="1869">
        <v>0</v>
      </c>
      <c r="H28" s="1870">
        <v>0</v>
      </c>
      <c r="I28" s="1869">
        <v>0</v>
      </c>
      <c r="J28" s="1869">
        <v>0</v>
      </c>
      <c r="K28" s="1869">
        <v>0</v>
      </c>
      <c r="L28" s="1869">
        <v>0</v>
      </c>
      <c r="M28" s="1869">
        <v>0</v>
      </c>
      <c r="N28" s="1870">
        <f t="shared" si="3"/>
        <v>0</v>
      </c>
    </row>
    <row r="29" spans="1:15" ht="13.5" customHeight="1">
      <c r="A29" s="2107" t="s">
        <v>246</v>
      </c>
      <c r="B29" s="1864">
        <v>6</v>
      </c>
      <c r="C29" s="1864">
        <v>6</v>
      </c>
      <c r="D29" s="1864">
        <v>0</v>
      </c>
      <c r="E29" s="1864">
        <v>0</v>
      </c>
      <c r="F29" s="1864">
        <v>0</v>
      </c>
      <c r="G29" s="1871">
        <v>5</v>
      </c>
      <c r="H29" s="1864">
        <f t="shared" ref="H29:H42" si="4">SUM(I29:L29)</f>
        <v>1</v>
      </c>
      <c r="I29" s="1864">
        <v>0</v>
      </c>
      <c r="J29" s="1864">
        <v>0</v>
      </c>
      <c r="K29" s="1864">
        <v>0</v>
      </c>
      <c r="L29" s="1864">
        <v>1</v>
      </c>
      <c r="M29" s="1864">
        <v>5</v>
      </c>
      <c r="N29" s="1864">
        <f t="shared" si="3"/>
        <v>1</v>
      </c>
    </row>
    <row r="30" spans="1:15" ht="13.5" customHeight="1">
      <c r="A30" s="2104" t="s">
        <v>247</v>
      </c>
      <c r="B30" s="1867">
        <v>6</v>
      </c>
      <c r="C30" s="1868">
        <v>6</v>
      </c>
      <c r="D30" s="1868">
        <v>0</v>
      </c>
      <c r="E30" s="1868">
        <v>0</v>
      </c>
      <c r="F30" s="1868">
        <v>0</v>
      </c>
      <c r="G30" s="1872">
        <v>5</v>
      </c>
      <c r="H30" s="1865">
        <f t="shared" si="4"/>
        <v>1</v>
      </c>
      <c r="I30" s="1868">
        <v>0</v>
      </c>
      <c r="J30" s="1868">
        <v>0</v>
      </c>
      <c r="K30" s="1868">
        <v>0</v>
      </c>
      <c r="L30" s="1868">
        <v>1</v>
      </c>
      <c r="M30" s="1868">
        <v>5</v>
      </c>
      <c r="N30" s="1867">
        <f t="shared" si="3"/>
        <v>1</v>
      </c>
      <c r="O30" s="1024"/>
    </row>
    <row r="31" spans="1:15" ht="13.5" customHeight="1">
      <c r="A31" s="2107" t="s">
        <v>248</v>
      </c>
      <c r="B31" s="1864">
        <v>2</v>
      </c>
      <c r="C31" s="1864">
        <v>2</v>
      </c>
      <c r="D31" s="1864">
        <v>0</v>
      </c>
      <c r="E31" s="1864">
        <v>0</v>
      </c>
      <c r="F31" s="1864">
        <v>0</v>
      </c>
      <c r="G31" s="1864">
        <v>2</v>
      </c>
      <c r="H31" s="1864">
        <f t="shared" si="4"/>
        <v>0</v>
      </c>
      <c r="I31" s="1864">
        <v>0</v>
      </c>
      <c r="J31" s="1864">
        <v>0</v>
      </c>
      <c r="K31" s="1864">
        <v>0</v>
      </c>
      <c r="L31" s="1864">
        <v>0</v>
      </c>
      <c r="M31" s="1864">
        <v>2</v>
      </c>
      <c r="N31" s="1864">
        <f t="shared" si="3"/>
        <v>0</v>
      </c>
    </row>
    <row r="32" spans="1:15" ht="13.5" customHeight="1">
      <c r="A32" s="2104" t="s">
        <v>249</v>
      </c>
      <c r="B32" s="1957">
        <v>2</v>
      </c>
      <c r="C32" s="2047">
        <v>2</v>
      </c>
      <c r="D32" s="2047">
        <v>0</v>
      </c>
      <c r="E32" s="2047">
        <v>0</v>
      </c>
      <c r="F32" s="2047">
        <v>0</v>
      </c>
      <c r="G32" s="2047">
        <v>2</v>
      </c>
      <c r="H32" s="1865">
        <f t="shared" si="4"/>
        <v>0</v>
      </c>
      <c r="I32" s="1868">
        <v>0</v>
      </c>
      <c r="J32" s="1868">
        <v>0</v>
      </c>
      <c r="K32" s="1868">
        <v>0</v>
      </c>
      <c r="L32" s="1868">
        <v>0</v>
      </c>
      <c r="M32" s="1868">
        <v>2</v>
      </c>
      <c r="N32" s="1867">
        <f t="shared" si="3"/>
        <v>0</v>
      </c>
    </row>
    <row r="33" spans="1:14" ht="13.5" customHeight="1">
      <c r="A33" s="2107" t="s">
        <v>250</v>
      </c>
      <c r="B33" s="1864">
        <v>4</v>
      </c>
      <c r="C33" s="1864">
        <v>4</v>
      </c>
      <c r="D33" s="1864">
        <v>0</v>
      </c>
      <c r="E33" s="1864">
        <v>0</v>
      </c>
      <c r="F33" s="1864">
        <v>0</v>
      </c>
      <c r="G33" s="1864">
        <v>3</v>
      </c>
      <c r="H33" s="1864">
        <f t="shared" si="4"/>
        <v>1</v>
      </c>
      <c r="I33" s="1864">
        <v>0</v>
      </c>
      <c r="J33" s="1864">
        <v>0</v>
      </c>
      <c r="K33" s="1864">
        <v>0</v>
      </c>
      <c r="L33" s="1864">
        <v>1</v>
      </c>
      <c r="M33" s="1864">
        <v>4</v>
      </c>
      <c r="N33" s="1864">
        <f t="shared" si="3"/>
        <v>0</v>
      </c>
    </row>
    <row r="34" spans="1:14" ht="13.5" customHeight="1">
      <c r="A34" s="2108" t="s">
        <v>251</v>
      </c>
      <c r="B34" s="1957">
        <v>4</v>
      </c>
      <c r="C34" s="2047">
        <v>4</v>
      </c>
      <c r="D34" s="2047">
        <v>0</v>
      </c>
      <c r="E34" s="2047">
        <v>0</v>
      </c>
      <c r="F34" s="2047">
        <v>0</v>
      </c>
      <c r="G34" s="2047">
        <v>3</v>
      </c>
      <c r="H34" s="1865">
        <f t="shared" si="4"/>
        <v>1</v>
      </c>
      <c r="I34" s="1869">
        <v>0</v>
      </c>
      <c r="J34" s="1869">
        <v>0</v>
      </c>
      <c r="K34" s="1869">
        <v>0</v>
      </c>
      <c r="L34" s="1869">
        <v>1</v>
      </c>
      <c r="M34" s="1869">
        <v>4</v>
      </c>
      <c r="N34" s="1870">
        <f t="shared" si="3"/>
        <v>0</v>
      </c>
    </row>
    <row r="35" spans="1:14" ht="13.5" customHeight="1">
      <c r="A35" s="2107" t="s">
        <v>252</v>
      </c>
      <c r="B35" s="1864">
        <v>2</v>
      </c>
      <c r="C35" s="1864">
        <v>2</v>
      </c>
      <c r="D35" s="1864">
        <v>0</v>
      </c>
      <c r="E35" s="1864">
        <v>0</v>
      </c>
      <c r="F35" s="1864">
        <v>0</v>
      </c>
      <c r="G35" s="1864">
        <v>2</v>
      </c>
      <c r="H35" s="1864">
        <f t="shared" si="4"/>
        <v>0</v>
      </c>
      <c r="I35" s="1864">
        <v>0</v>
      </c>
      <c r="J35" s="1864">
        <v>0</v>
      </c>
      <c r="K35" s="1864">
        <v>0</v>
      </c>
      <c r="L35" s="1864">
        <v>0</v>
      </c>
      <c r="M35" s="1864">
        <v>2</v>
      </c>
      <c r="N35" s="1864">
        <f t="shared" si="3"/>
        <v>0</v>
      </c>
    </row>
    <row r="36" spans="1:14" ht="13.5" customHeight="1">
      <c r="A36" s="2104" t="s">
        <v>253</v>
      </c>
      <c r="B36" s="1957">
        <v>2</v>
      </c>
      <c r="C36" s="2047">
        <v>2</v>
      </c>
      <c r="D36" s="2047">
        <v>0</v>
      </c>
      <c r="E36" s="2047">
        <v>0</v>
      </c>
      <c r="F36" s="2047">
        <v>0</v>
      </c>
      <c r="G36" s="2047">
        <v>2</v>
      </c>
      <c r="H36" s="1865">
        <f t="shared" si="4"/>
        <v>0</v>
      </c>
      <c r="I36" s="1868">
        <v>0</v>
      </c>
      <c r="J36" s="1868">
        <v>0</v>
      </c>
      <c r="K36" s="1868">
        <v>0</v>
      </c>
      <c r="L36" s="1868">
        <v>0</v>
      </c>
      <c r="M36" s="1868">
        <v>2</v>
      </c>
      <c r="N36" s="1867">
        <f t="shared" si="3"/>
        <v>0</v>
      </c>
    </row>
    <row r="37" spans="1:14" ht="13.5" customHeight="1">
      <c r="A37" s="2107" t="s">
        <v>254</v>
      </c>
      <c r="B37" s="1864">
        <v>4</v>
      </c>
      <c r="C37" s="1864">
        <v>4</v>
      </c>
      <c r="D37" s="1864">
        <v>0</v>
      </c>
      <c r="E37" s="1864">
        <v>0</v>
      </c>
      <c r="F37" s="1864">
        <v>0</v>
      </c>
      <c r="G37" s="1864">
        <v>4</v>
      </c>
      <c r="H37" s="1864">
        <f t="shared" si="4"/>
        <v>0</v>
      </c>
      <c r="I37" s="1864">
        <v>0</v>
      </c>
      <c r="J37" s="1864">
        <v>0</v>
      </c>
      <c r="K37" s="1864">
        <v>0</v>
      </c>
      <c r="L37" s="1864">
        <v>0</v>
      </c>
      <c r="M37" s="1864">
        <v>4</v>
      </c>
      <c r="N37" s="1864">
        <f t="shared" si="3"/>
        <v>0</v>
      </c>
    </row>
    <row r="38" spans="1:14" ht="13.5" customHeight="1">
      <c r="A38" s="2103" t="s">
        <v>255</v>
      </c>
      <c r="B38" s="1865">
        <v>0</v>
      </c>
      <c r="C38" s="1866">
        <v>0</v>
      </c>
      <c r="D38" s="1866">
        <v>0</v>
      </c>
      <c r="E38" s="1866">
        <v>0</v>
      </c>
      <c r="F38" s="1866">
        <v>0</v>
      </c>
      <c r="G38" s="1866">
        <v>0</v>
      </c>
      <c r="H38" s="1865">
        <f t="shared" si="4"/>
        <v>0</v>
      </c>
      <c r="I38" s="1866">
        <v>0</v>
      </c>
      <c r="J38" s="1866">
        <v>0</v>
      </c>
      <c r="K38" s="1866">
        <v>0</v>
      </c>
      <c r="L38" s="1866">
        <v>0</v>
      </c>
      <c r="M38" s="1866">
        <v>0</v>
      </c>
      <c r="N38" s="1865">
        <f t="shared" si="3"/>
        <v>0</v>
      </c>
    </row>
    <row r="39" spans="1:14" ht="13.5" customHeight="1">
      <c r="A39" s="2104" t="s">
        <v>256</v>
      </c>
      <c r="B39" s="1867">
        <v>0</v>
      </c>
      <c r="C39" s="1868">
        <v>0</v>
      </c>
      <c r="D39" s="1868">
        <v>0</v>
      </c>
      <c r="E39" s="1868">
        <v>0</v>
      </c>
      <c r="F39" s="1868">
        <v>0</v>
      </c>
      <c r="G39" s="1868">
        <v>0</v>
      </c>
      <c r="H39" s="1867">
        <f t="shared" si="4"/>
        <v>0</v>
      </c>
      <c r="I39" s="1868">
        <v>0</v>
      </c>
      <c r="J39" s="1868">
        <v>0</v>
      </c>
      <c r="K39" s="1868">
        <v>0</v>
      </c>
      <c r="L39" s="1868">
        <v>0</v>
      </c>
      <c r="M39" s="1868">
        <v>0</v>
      </c>
      <c r="N39" s="1867">
        <f t="shared" si="3"/>
        <v>0</v>
      </c>
    </row>
    <row r="40" spans="1:14" ht="13.5" customHeight="1">
      <c r="A40" s="2104" t="s">
        <v>257</v>
      </c>
      <c r="B40" s="1867">
        <v>0</v>
      </c>
      <c r="C40" s="1868">
        <v>0</v>
      </c>
      <c r="D40" s="1868">
        <v>0</v>
      </c>
      <c r="E40" s="1868">
        <v>0</v>
      </c>
      <c r="F40" s="1868">
        <v>0</v>
      </c>
      <c r="G40" s="1868">
        <v>0</v>
      </c>
      <c r="H40" s="1867">
        <f t="shared" si="4"/>
        <v>0</v>
      </c>
      <c r="I40" s="1868">
        <v>0</v>
      </c>
      <c r="J40" s="1868">
        <v>0</v>
      </c>
      <c r="K40" s="1868">
        <v>0</v>
      </c>
      <c r="L40" s="1868">
        <v>0</v>
      </c>
      <c r="M40" s="1868">
        <v>0</v>
      </c>
      <c r="N40" s="1867">
        <f t="shared" si="3"/>
        <v>0</v>
      </c>
    </row>
    <row r="41" spans="1:14" ht="13.5" customHeight="1">
      <c r="A41" s="2108" t="s">
        <v>258</v>
      </c>
      <c r="B41" s="1870">
        <v>4</v>
      </c>
      <c r="C41" s="1869">
        <v>4</v>
      </c>
      <c r="D41" s="1869">
        <v>0</v>
      </c>
      <c r="E41" s="1869">
        <v>0</v>
      </c>
      <c r="F41" s="1869">
        <v>0</v>
      </c>
      <c r="G41" s="1869">
        <v>4</v>
      </c>
      <c r="H41" s="1867">
        <f t="shared" si="4"/>
        <v>0</v>
      </c>
      <c r="I41" s="1868">
        <v>0</v>
      </c>
      <c r="J41" s="1869">
        <v>0</v>
      </c>
      <c r="K41" s="1869">
        <v>0</v>
      </c>
      <c r="L41" s="1869">
        <v>0</v>
      </c>
      <c r="M41" s="1869">
        <v>4</v>
      </c>
      <c r="N41" s="1870">
        <f t="shared" si="3"/>
        <v>0</v>
      </c>
    </row>
    <row r="42" spans="1:14" ht="13.5" customHeight="1">
      <c r="A42" s="2107" t="s">
        <v>259</v>
      </c>
      <c r="B42" s="1864">
        <v>2</v>
      </c>
      <c r="C42" s="1864">
        <v>2</v>
      </c>
      <c r="D42" s="1864">
        <v>0</v>
      </c>
      <c r="E42" s="1864">
        <v>0</v>
      </c>
      <c r="F42" s="1864">
        <v>0</v>
      </c>
      <c r="G42" s="1864">
        <v>2</v>
      </c>
      <c r="H42" s="1864">
        <f t="shared" si="4"/>
        <v>0</v>
      </c>
      <c r="I42" s="1864">
        <v>0</v>
      </c>
      <c r="J42" s="1864">
        <v>0</v>
      </c>
      <c r="K42" s="1864">
        <v>0</v>
      </c>
      <c r="L42" s="1864">
        <v>0</v>
      </c>
      <c r="M42" s="1864">
        <v>2</v>
      </c>
      <c r="N42" s="1864">
        <f t="shared" si="3"/>
        <v>0</v>
      </c>
    </row>
    <row r="43" spans="1:14" ht="13.5" customHeight="1">
      <c r="A43" s="2103" t="s">
        <v>260</v>
      </c>
      <c r="B43" s="1865">
        <v>0</v>
      </c>
      <c r="C43" s="1866">
        <v>0</v>
      </c>
      <c r="D43" s="1866">
        <v>0</v>
      </c>
      <c r="E43" s="1866">
        <v>0</v>
      </c>
      <c r="F43" s="1866">
        <v>0</v>
      </c>
      <c r="G43" s="1866">
        <v>0</v>
      </c>
      <c r="H43" s="1865">
        <v>0</v>
      </c>
      <c r="I43" s="1866">
        <v>0</v>
      </c>
      <c r="J43" s="1866">
        <v>0</v>
      </c>
      <c r="K43" s="1866">
        <v>0</v>
      </c>
      <c r="L43" s="1866">
        <v>0</v>
      </c>
      <c r="M43" s="1866">
        <v>0</v>
      </c>
      <c r="N43" s="1865">
        <f t="shared" si="3"/>
        <v>0</v>
      </c>
    </row>
    <row r="44" spans="1:14" ht="13.5" customHeight="1">
      <c r="A44" s="2104" t="s">
        <v>261</v>
      </c>
      <c r="B44" s="1867">
        <v>1</v>
      </c>
      <c r="C44" s="1868">
        <v>1</v>
      </c>
      <c r="D44" s="1868">
        <v>0</v>
      </c>
      <c r="E44" s="1868">
        <v>0</v>
      </c>
      <c r="F44" s="1868">
        <v>0</v>
      </c>
      <c r="G44" s="1868">
        <v>1</v>
      </c>
      <c r="H44" s="1867">
        <f>SUM(I44:L44)</f>
        <v>0</v>
      </c>
      <c r="I44" s="1868">
        <v>0</v>
      </c>
      <c r="J44" s="1868">
        <v>0</v>
      </c>
      <c r="K44" s="1868">
        <v>0</v>
      </c>
      <c r="L44" s="1868">
        <v>0</v>
      </c>
      <c r="M44" s="1868">
        <v>1</v>
      </c>
      <c r="N44" s="1867">
        <f t="shared" si="3"/>
        <v>0</v>
      </c>
    </row>
    <row r="45" spans="1:14" ht="13.5" customHeight="1">
      <c r="A45" s="2108" t="s">
        <v>262</v>
      </c>
      <c r="B45" s="1867">
        <v>1</v>
      </c>
      <c r="C45" s="1869">
        <v>1</v>
      </c>
      <c r="D45" s="1869">
        <v>0</v>
      </c>
      <c r="E45" s="1869">
        <v>0</v>
      </c>
      <c r="F45" s="1869">
        <v>0</v>
      </c>
      <c r="G45" s="1869">
        <v>1</v>
      </c>
      <c r="H45" s="1867">
        <f>SUM(I45:L45)</f>
        <v>0</v>
      </c>
      <c r="I45" s="1869">
        <v>0</v>
      </c>
      <c r="J45" s="1869">
        <v>0</v>
      </c>
      <c r="K45" s="1869">
        <v>0</v>
      </c>
      <c r="L45" s="1869">
        <v>0</v>
      </c>
      <c r="M45" s="1869">
        <v>1</v>
      </c>
      <c r="N45" s="1870">
        <f t="shared" si="3"/>
        <v>0</v>
      </c>
    </row>
    <row r="46" spans="1:14" ht="13" customHeight="1">
      <c r="A46" s="2107" t="s">
        <v>263</v>
      </c>
      <c r="B46" s="1864">
        <v>10</v>
      </c>
      <c r="C46" s="1864">
        <v>4</v>
      </c>
      <c r="D46" s="1864">
        <v>6</v>
      </c>
      <c r="E46" s="1864">
        <v>0</v>
      </c>
      <c r="F46" s="1864">
        <v>0</v>
      </c>
      <c r="G46" s="1864">
        <v>10</v>
      </c>
      <c r="H46" s="1864">
        <f>SUM(I46:L46)</f>
        <v>0</v>
      </c>
      <c r="I46" s="1864">
        <v>0</v>
      </c>
      <c r="J46" s="1864">
        <v>0</v>
      </c>
      <c r="K46" s="1864">
        <v>0</v>
      </c>
      <c r="L46" s="1864">
        <v>0</v>
      </c>
      <c r="M46" s="1864">
        <v>10</v>
      </c>
      <c r="N46" s="1864">
        <f t="shared" si="3"/>
        <v>0</v>
      </c>
    </row>
    <row r="47" spans="1:14" ht="13.5" customHeight="1">
      <c r="A47" s="2103" t="s">
        <v>264</v>
      </c>
      <c r="B47" s="1865">
        <v>0</v>
      </c>
      <c r="C47" s="1866">
        <v>0</v>
      </c>
      <c r="D47" s="1866">
        <v>0</v>
      </c>
      <c r="E47" s="1866">
        <v>0</v>
      </c>
      <c r="F47" s="1866">
        <v>0</v>
      </c>
      <c r="G47" s="1866">
        <v>0</v>
      </c>
      <c r="H47" s="1865">
        <v>0</v>
      </c>
      <c r="I47" s="1866">
        <v>0</v>
      </c>
      <c r="J47" s="1866">
        <v>0</v>
      </c>
      <c r="K47" s="1866">
        <v>0</v>
      </c>
      <c r="L47" s="1866">
        <v>0</v>
      </c>
      <c r="M47" s="1868">
        <v>0</v>
      </c>
      <c r="N47" s="1867">
        <f t="shared" si="3"/>
        <v>0</v>
      </c>
    </row>
    <row r="48" spans="1:14" ht="13.5" customHeight="1">
      <c r="A48" s="2104" t="s">
        <v>265</v>
      </c>
      <c r="B48" s="1867">
        <v>0</v>
      </c>
      <c r="C48" s="1868">
        <v>0</v>
      </c>
      <c r="D48" s="1868">
        <v>0</v>
      </c>
      <c r="E48" s="1868">
        <v>0</v>
      </c>
      <c r="F48" s="1868">
        <v>0</v>
      </c>
      <c r="G48" s="1868">
        <v>0</v>
      </c>
      <c r="H48" s="1867">
        <v>0</v>
      </c>
      <c r="I48" s="1868">
        <v>0</v>
      </c>
      <c r="J48" s="1868">
        <v>0</v>
      </c>
      <c r="K48" s="1868">
        <v>0</v>
      </c>
      <c r="L48" s="1868">
        <v>0</v>
      </c>
      <c r="M48" s="1868">
        <v>0</v>
      </c>
      <c r="N48" s="1867">
        <f t="shared" si="3"/>
        <v>0</v>
      </c>
    </row>
    <row r="49" spans="1:14" ht="13.5" customHeight="1">
      <c r="A49" s="2104" t="s">
        <v>266</v>
      </c>
      <c r="B49" s="1867">
        <v>1</v>
      </c>
      <c r="C49" s="1868">
        <v>1</v>
      </c>
      <c r="D49" s="1868">
        <v>0</v>
      </c>
      <c r="E49" s="1868">
        <v>0</v>
      </c>
      <c r="F49" s="1868">
        <v>0</v>
      </c>
      <c r="G49" s="1868">
        <v>1</v>
      </c>
      <c r="H49" s="2048">
        <f>SUM(I49:L49)</f>
        <v>0</v>
      </c>
      <c r="I49" s="1868">
        <v>0</v>
      </c>
      <c r="J49" s="1868">
        <v>0</v>
      </c>
      <c r="K49" s="1868">
        <v>0</v>
      </c>
      <c r="L49" s="1868">
        <v>0</v>
      </c>
      <c r="M49" s="1868">
        <v>1</v>
      </c>
      <c r="N49" s="1867">
        <f t="shared" si="3"/>
        <v>0</v>
      </c>
    </row>
    <row r="50" spans="1:14" ht="13.5" customHeight="1">
      <c r="A50" s="2104" t="s">
        <v>267</v>
      </c>
      <c r="B50" s="1867">
        <v>4</v>
      </c>
      <c r="C50" s="1868">
        <v>1</v>
      </c>
      <c r="D50" s="1868">
        <v>3</v>
      </c>
      <c r="E50" s="1868">
        <v>0</v>
      </c>
      <c r="F50" s="1868">
        <v>0</v>
      </c>
      <c r="G50" s="1868">
        <v>4</v>
      </c>
      <c r="H50" s="1867">
        <f>SUM(I50:L50)</f>
        <v>0</v>
      </c>
      <c r="I50" s="1868">
        <v>0</v>
      </c>
      <c r="J50" s="1868">
        <v>0</v>
      </c>
      <c r="K50" s="1868">
        <v>0</v>
      </c>
      <c r="L50" s="1868">
        <v>0</v>
      </c>
      <c r="M50" s="1868">
        <v>4</v>
      </c>
      <c r="N50" s="1867">
        <f t="shared" si="3"/>
        <v>0</v>
      </c>
    </row>
    <row r="51" spans="1:14" ht="13.5" customHeight="1">
      <c r="A51" s="2104" t="s">
        <v>268</v>
      </c>
      <c r="B51" s="1867">
        <v>0</v>
      </c>
      <c r="C51" s="1868">
        <v>0</v>
      </c>
      <c r="D51" s="1868">
        <v>0</v>
      </c>
      <c r="E51" s="1868">
        <v>0</v>
      </c>
      <c r="F51" s="1868">
        <v>0</v>
      </c>
      <c r="G51" s="1868">
        <v>0</v>
      </c>
      <c r="H51" s="1867">
        <f>SUM(I51:L51)</f>
        <v>0</v>
      </c>
      <c r="I51" s="1868">
        <v>0</v>
      </c>
      <c r="J51" s="1868">
        <v>0</v>
      </c>
      <c r="K51" s="1868">
        <v>0</v>
      </c>
      <c r="L51" s="1868">
        <v>0</v>
      </c>
      <c r="M51" s="1868">
        <v>0</v>
      </c>
      <c r="N51" s="1867">
        <f t="shared" si="3"/>
        <v>0</v>
      </c>
    </row>
    <row r="52" spans="1:14" ht="13.5" customHeight="1">
      <c r="A52" s="2104" t="s">
        <v>269</v>
      </c>
      <c r="B52" s="1867">
        <v>4</v>
      </c>
      <c r="C52" s="1868">
        <v>1</v>
      </c>
      <c r="D52" s="1868">
        <v>3</v>
      </c>
      <c r="E52" s="1868">
        <v>0</v>
      </c>
      <c r="F52" s="1868">
        <v>0</v>
      </c>
      <c r="G52" s="1868">
        <v>4</v>
      </c>
      <c r="H52" s="1867">
        <f>SUM(I52:L52)</f>
        <v>0</v>
      </c>
      <c r="I52" s="1868">
        <v>0</v>
      </c>
      <c r="J52" s="1868">
        <v>0</v>
      </c>
      <c r="K52" s="1868">
        <v>0</v>
      </c>
      <c r="L52" s="1868">
        <v>0</v>
      </c>
      <c r="M52" s="1868">
        <v>4</v>
      </c>
      <c r="N52" s="1867">
        <f t="shared" si="3"/>
        <v>0</v>
      </c>
    </row>
    <row r="53" spans="1:14" ht="13.5" customHeight="1">
      <c r="A53" s="2104" t="s">
        <v>270</v>
      </c>
      <c r="B53" s="1867">
        <v>1</v>
      </c>
      <c r="C53" s="1868">
        <v>1</v>
      </c>
      <c r="D53" s="1868">
        <v>0</v>
      </c>
      <c r="E53" s="1868">
        <v>0</v>
      </c>
      <c r="F53" s="1868">
        <v>0</v>
      </c>
      <c r="G53" s="1868">
        <v>1</v>
      </c>
      <c r="H53" s="1867">
        <v>0</v>
      </c>
      <c r="I53" s="1868">
        <v>0</v>
      </c>
      <c r="J53" s="1868">
        <v>0</v>
      </c>
      <c r="K53" s="1868">
        <v>0</v>
      </c>
      <c r="L53" s="1868">
        <v>0</v>
      </c>
      <c r="M53" s="1868">
        <v>1</v>
      </c>
      <c r="N53" s="1867">
        <f t="shared" si="3"/>
        <v>0</v>
      </c>
    </row>
    <row r="54" spans="1:14" ht="13.5" customHeight="1">
      <c r="A54" s="2104" t="s">
        <v>271</v>
      </c>
      <c r="B54" s="1867">
        <v>0</v>
      </c>
      <c r="C54" s="1868">
        <v>0</v>
      </c>
      <c r="D54" s="1868">
        <v>0</v>
      </c>
      <c r="E54" s="1868">
        <v>0</v>
      </c>
      <c r="F54" s="1868">
        <v>0</v>
      </c>
      <c r="G54" s="1868">
        <v>0</v>
      </c>
      <c r="H54" s="1867">
        <v>0</v>
      </c>
      <c r="I54" s="1868">
        <v>0</v>
      </c>
      <c r="J54" s="1868">
        <v>0</v>
      </c>
      <c r="K54" s="1868">
        <v>0</v>
      </c>
      <c r="L54" s="1868">
        <v>0</v>
      </c>
      <c r="M54" s="1868">
        <v>0</v>
      </c>
      <c r="N54" s="1867">
        <f t="shared" si="3"/>
        <v>0</v>
      </c>
    </row>
    <row r="55" spans="1:14" ht="13.5" customHeight="1">
      <c r="A55" s="2104" t="s">
        <v>272</v>
      </c>
      <c r="B55" s="1867">
        <v>0</v>
      </c>
      <c r="C55" s="1868">
        <v>0</v>
      </c>
      <c r="D55" s="1868">
        <v>0</v>
      </c>
      <c r="E55" s="1868">
        <v>0</v>
      </c>
      <c r="F55" s="1868">
        <v>0</v>
      </c>
      <c r="G55" s="1868">
        <v>0</v>
      </c>
      <c r="H55" s="1867">
        <v>0</v>
      </c>
      <c r="I55" s="1868">
        <v>0</v>
      </c>
      <c r="J55" s="1868">
        <v>0</v>
      </c>
      <c r="K55" s="1868">
        <v>0</v>
      </c>
      <c r="L55" s="1868">
        <v>0</v>
      </c>
      <c r="M55" s="1868">
        <v>0</v>
      </c>
      <c r="N55" s="1867">
        <f t="shared" si="3"/>
        <v>0</v>
      </c>
    </row>
    <row r="56" spans="1:14" ht="13.5" customHeight="1">
      <c r="A56" s="2104" t="s">
        <v>273</v>
      </c>
      <c r="B56" s="1867">
        <v>0</v>
      </c>
      <c r="C56" s="1868">
        <v>0</v>
      </c>
      <c r="D56" s="1868">
        <v>0</v>
      </c>
      <c r="E56" s="1868">
        <v>0</v>
      </c>
      <c r="F56" s="1868">
        <v>0</v>
      </c>
      <c r="G56" s="1868">
        <v>0</v>
      </c>
      <c r="H56" s="1867">
        <v>0</v>
      </c>
      <c r="I56" s="1868">
        <v>0</v>
      </c>
      <c r="J56" s="1868">
        <v>0</v>
      </c>
      <c r="K56" s="1868">
        <v>0</v>
      </c>
      <c r="L56" s="1868">
        <v>0</v>
      </c>
      <c r="M56" s="1868">
        <v>0</v>
      </c>
      <c r="N56" s="1867">
        <f t="shared" si="3"/>
        <v>0</v>
      </c>
    </row>
    <row r="57" spans="1:14" ht="13.5" customHeight="1">
      <c r="A57" s="2108" t="s">
        <v>274</v>
      </c>
      <c r="B57" s="1870">
        <v>0</v>
      </c>
      <c r="C57" s="1869">
        <v>0</v>
      </c>
      <c r="D57" s="1869">
        <v>0</v>
      </c>
      <c r="E57" s="1869">
        <v>0</v>
      </c>
      <c r="F57" s="1869">
        <v>0</v>
      </c>
      <c r="G57" s="1869">
        <v>0</v>
      </c>
      <c r="H57" s="1870">
        <f>SUM(I57:L57)</f>
        <v>0</v>
      </c>
      <c r="I57" s="1869">
        <v>0</v>
      </c>
      <c r="J57" s="1869">
        <v>0</v>
      </c>
      <c r="K57" s="1869">
        <v>0</v>
      </c>
      <c r="L57" s="1869">
        <v>0</v>
      </c>
      <c r="M57" s="1869">
        <v>0</v>
      </c>
      <c r="N57" s="1870">
        <f t="shared" si="3"/>
        <v>0</v>
      </c>
    </row>
    <row r="58" spans="1:14" ht="13.5" customHeight="1">
      <c r="A58" s="1025"/>
      <c r="E58" s="1026"/>
    </row>
    <row r="59" spans="1:14" ht="13.5" customHeight="1">
      <c r="A59" s="1025"/>
    </row>
    <row r="60" spans="1:14" ht="13.5" customHeight="1">
      <c r="A60" s="1027"/>
      <c r="B60" s="2049" t="s">
        <v>1380</v>
      </c>
      <c r="C60" s="2050"/>
      <c r="D60" s="2049" t="s">
        <v>1381</v>
      </c>
      <c r="E60" s="2051"/>
      <c r="F60" s="2049" t="s">
        <v>1382</v>
      </c>
      <c r="G60" s="2052"/>
      <c r="H60" s="2052"/>
      <c r="I60" s="2052"/>
      <c r="J60" s="2052"/>
      <c r="K60" s="2052"/>
      <c r="L60" s="2052"/>
      <c r="M60" s="2052"/>
      <c r="N60" s="2051"/>
    </row>
    <row r="61" spans="1:14" ht="13.5" customHeight="1">
      <c r="A61" s="1028"/>
      <c r="B61" s="2053" t="s">
        <v>232</v>
      </c>
      <c r="C61" s="2054"/>
      <c r="D61" s="2431">
        <v>38272</v>
      </c>
      <c r="E61" s="2432"/>
      <c r="F61" s="2055" t="s">
        <v>1383</v>
      </c>
      <c r="G61" s="2056" t="s">
        <v>1384</v>
      </c>
      <c r="H61" s="2056" t="s">
        <v>1385</v>
      </c>
      <c r="I61" s="2056" t="s">
        <v>1386</v>
      </c>
      <c r="J61" s="2056" t="s">
        <v>1387</v>
      </c>
      <c r="K61" s="2056" t="s">
        <v>1388</v>
      </c>
      <c r="L61" s="2056" t="s">
        <v>1389</v>
      </c>
      <c r="M61" s="2056" t="s">
        <v>1390</v>
      </c>
      <c r="N61" s="2057" t="s">
        <v>1391</v>
      </c>
    </row>
    <row r="62" spans="1:14" ht="13.5" customHeight="1">
      <c r="A62" s="1028"/>
      <c r="B62" s="2053" t="s">
        <v>1392</v>
      </c>
      <c r="C62" s="2054"/>
      <c r="D62" s="2431">
        <v>38292</v>
      </c>
      <c r="E62" s="2432"/>
      <c r="F62" s="2055" t="s">
        <v>1392</v>
      </c>
      <c r="G62" s="2056" t="s">
        <v>1393</v>
      </c>
      <c r="H62" s="2056" t="s">
        <v>1394</v>
      </c>
      <c r="I62" s="2056" t="s">
        <v>1395</v>
      </c>
      <c r="J62" s="2056" t="s">
        <v>1396</v>
      </c>
      <c r="K62" s="2056" t="s">
        <v>1397</v>
      </c>
      <c r="L62" s="2056"/>
      <c r="M62" s="2056"/>
      <c r="N62" s="2057"/>
    </row>
    <row r="63" spans="1:14" ht="13.5" customHeight="1">
      <c r="A63" s="1028"/>
      <c r="B63" s="2053" t="s">
        <v>247</v>
      </c>
      <c r="C63" s="2054"/>
      <c r="D63" s="2431">
        <v>38433</v>
      </c>
      <c r="E63" s="2432"/>
      <c r="F63" s="2055" t="s">
        <v>1398</v>
      </c>
      <c r="G63" s="2056" t="s">
        <v>1399</v>
      </c>
      <c r="H63" s="2056" t="s">
        <v>1400</v>
      </c>
      <c r="I63" s="2056"/>
      <c r="J63" s="2056"/>
      <c r="K63" s="2056"/>
      <c r="L63" s="2056"/>
      <c r="M63" s="2056"/>
      <c r="N63" s="2057"/>
    </row>
    <row r="64" spans="1:14" ht="13.5" customHeight="1">
      <c r="A64" s="1028"/>
      <c r="B64" s="2053" t="s">
        <v>256</v>
      </c>
      <c r="C64" s="2054"/>
      <c r="D64" s="2431">
        <v>38433</v>
      </c>
      <c r="E64" s="2432"/>
      <c r="F64" s="2055" t="s">
        <v>1401</v>
      </c>
      <c r="G64" s="2056" t="s">
        <v>1402</v>
      </c>
      <c r="H64" s="2056"/>
      <c r="I64" s="2056"/>
      <c r="J64" s="2056"/>
      <c r="K64" s="2056"/>
      <c r="L64" s="2056"/>
      <c r="M64" s="2056"/>
      <c r="N64" s="2057"/>
    </row>
    <row r="65" spans="1:14" ht="13.5" customHeight="1">
      <c r="A65" s="1028"/>
      <c r="B65" s="2053" t="s">
        <v>1403</v>
      </c>
      <c r="C65" s="2054"/>
      <c r="D65" s="2431">
        <v>38433</v>
      </c>
      <c r="E65" s="2432"/>
      <c r="F65" s="2055" t="s">
        <v>1404</v>
      </c>
      <c r="G65" s="2056" t="s">
        <v>1405</v>
      </c>
      <c r="H65" s="2056"/>
      <c r="I65" s="2056"/>
      <c r="J65" s="2056"/>
      <c r="K65" s="2056"/>
      <c r="L65" s="2056"/>
      <c r="M65" s="2056"/>
      <c r="N65" s="2057"/>
    </row>
    <row r="66" spans="1:14" ht="13.5" customHeight="1">
      <c r="B66" s="2053" t="s">
        <v>257</v>
      </c>
      <c r="C66" s="2058"/>
      <c r="D66" s="2428">
        <v>38442</v>
      </c>
      <c r="E66" s="2429"/>
      <c r="F66" s="2056" t="s">
        <v>1406</v>
      </c>
      <c r="G66" s="2056" t="s">
        <v>1407</v>
      </c>
      <c r="H66" s="2056"/>
      <c r="I66" s="2056"/>
      <c r="J66" s="2056"/>
      <c r="K66" s="2056"/>
      <c r="L66" s="2056"/>
      <c r="M66" s="2056"/>
      <c r="N66" s="2057"/>
    </row>
    <row r="67" spans="1:14" ht="13.5" customHeight="1">
      <c r="B67" s="2053" t="s">
        <v>233</v>
      </c>
      <c r="C67" s="2059"/>
      <c r="D67" s="2428">
        <v>38473</v>
      </c>
      <c r="E67" s="2429"/>
      <c r="F67" s="2056" t="s">
        <v>1408</v>
      </c>
      <c r="G67" s="2056" t="s">
        <v>1409</v>
      </c>
      <c r="H67" s="2056" t="s">
        <v>1410</v>
      </c>
      <c r="I67" s="2056" t="s">
        <v>1411</v>
      </c>
      <c r="J67" s="2056"/>
      <c r="K67" s="2056"/>
      <c r="L67" s="2056"/>
      <c r="M67" s="2056"/>
      <c r="N67" s="2057"/>
    </row>
    <row r="68" spans="1:14" ht="13.5" customHeight="1">
      <c r="B68" s="2053" t="s">
        <v>234</v>
      </c>
      <c r="C68" s="2059"/>
      <c r="D68" s="2428">
        <v>38534</v>
      </c>
      <c r="E68" s="2429"/>
      <c r="F68" s="2056" t="s">
        <v>1412</v>
      </c>
      <c r="G68" s="2056" t="s">
        <v>1413</v>
      </c>
      <c r="H68" s="2056" t="s">
        <v>1414</v>
      </c>
      <c r="I68" s="2056"/>
      <c r="J68" s="2056"/>
      <c r="K68" s="2056"/>
      <c r="L68" s="2056"/>
      <c r="M68" s="2056"/>
      <c r="N68" s="2057"/>
    </row>
    <row r="69" spans="1:14" ht="13.5" customHeight="1">
      <c r="B69" s="2053" t="s">
        <v>258</v>
      </c>
      <c r="C69" s="2059"/>
      <c r="D69" s="2428">
        <v>38534</v>
      </c>
      <c r="E69" s="2429"/>
      <c r="F69" s="2056" t="s">
        <v>1415</v>
      </c>
      <c r="G69" s="2056" t="s">
        <v>1416</v>
      </c>
      <c r="H69" s="2056"/>
      <c r="I69" s="2056"/>
      <c r="J69" s="2056"/>
      <c r="K69" s="2056"/>
      <c r="L69" s="2056"/>
      <c r="M69" s="2056"/>
      <c r="N69" s="2057"/>
    </row>
    <row r="70" spans="1:14" ht="13.5" customHeight="1">
      <c r="B70" s="2053" t="s">
        <v>236</v>
      </c>
      <c r="C70" s="2059"/>
      <c r="D70" s="2428">
        <v>38636</v>
      </c>
      <c r="E70" s="2429"/>
      <c r="F70" s="2056" t="s">
        <v>1417</v>
      </c>
      <c r="G70" s="2056" t="s">
        <v>1418</v>
      </c>
      <c r="H70" s="2056"/>
      <c r="I70" s="2056"/>
      <c r="J70" s="2056"/>
      <c r="K70" s="2056"/>
      <c r="L70" s="2056"/>
      <c r="M70" s="2056"/>
      <c r="N70" s="2057"/>
    </row>
    <row r="71" spans="1:14" ht="13.5" customHeight="1">
      <c r="B71" s="2053" t="s">
        <v>235</v>
      </c>
      <c r="C71" s="2059"/>
      <c r="D71" s="2428">
        <v>38663</v>
      </c>
      <c r="E71" s="2429"/>
      <c r="F71" s="2056" t="s">
        <v>1419</v>
      </c>
      <c r="G71" s="2056" t="s">
        <v>1420</v>
      </c>
      <c r="H71" s="2056" t="s">
        <v>1421</v>
      </c>
      <c r="I71" s="2056" t="s">
        <v>1422</v>
      </c>
      <c r="J71" s="2056" t="s">
        <v>1423</v>
      </c>
      <c r="K71" s="2056" t="s">
        <v>1424</v>
      </c>
      <c r="L71" s="2056" t="s">
        <v>1425</v>
      </c>
      <c r="M71" s="2056"/>
      <c r="N71" s="2057"/>
    </row>
    <row r="72" spans="1:14" ht="13.5" customHeight="1">
      <c r="B72" s="2053" t="s">
        <v>237</v>
      </c>
      <c r="C72" s="2059"/>
      <c r="D72" s="2428">
        <v>38663</v>
      </c>
      <c r="E72" s="2429"/>
      <c r="F72" s="2056" t="s">
        <v>1426</v>
      </c>
      <c r="G72" s="2056" t="s">
        <v>1427</v>
      </c>
      <c r="H72" s="2056" t="s">
        <v>1428</v>
      </c>
      <c r="I72" s="2056" t="s">
        <v>1429</v>
      </c>
      <c r="J72" s="2056" t="s">
        <v>1430</v>
      </c>
      <c r="K72" s="2056"/>
      <c r="L72" s="2056"/>
      <c r="M72" s="2056"/>
      <c r="N72" s="2057"/>
    </row>
    <row r="73" spans="1:14" ht="13.5" customHeight="1">
      <c r="B73" s="2053" t="s">
        <v>1431</v>
      </c>
      <c r="C73" s="2059"/>
      <c r="D73" s="2428">
        <v>38718</v>
      </c>
      <c r="E73" s="2429"/>
      <c r="F73" s="2056" t="s">
        <v>1431</v>
      </c>
      <c r="G73" s="2056" t="s">
        <v>1432</v>
      </c>
      <c r="H73" s="2056" t="s">
        <v>1433</v>
      </c>
      <c r="I73" s="2056" t="s">
        <v>1434</v>
      </c>
      <c r="J73" s="2056"/>
      <c r="K73" s="2056"/>
      <c r="L73" s="2056"/>
      <c r="M73" s="2056"/>
      <c r="N73" s="2057"/>
    </row>
    <row r="74" spans="1:14" ht="13.5" customHeight="1">
      <c r="B74" s="2053" t="s">
        <v>1435</v>
      </c>
      <c r="C74" s="2059"/>
      <c r="D74" s="2428">
        <v>38718</v>
      </c>
      <c r="E74" s="2429"/>
      <c r="F74" s="2056" t="s">
        <v>1435</v>
      </c>
      <c r="G74" s="2056" t="s">
        <v>1436</v>
      </c>
      <c r="H74" s="2056" t="s">
        <v>1437</v>
      </c>
      <c r="I74" s="2056"/>
      <c r="J74" s="2056"/>
      <c r="K74" s="2056"/>
      <c r="L74" s="2056"/>
      <c r="M74" s="2056"/>
      <c r="N74" s="2057"/>
    </row>
    <row r="75" spans="1:14" ht="13.5" customHeight="1">
      <c r="B75" s="2053" t="s">
        <v>238</v>
      </c>
      <c r="C75" s="2059"/>
      <c r="D75" s="2428">
        <v>38718</v>
      </c>
      <c r="E75" s="2429"/>
      <c r="F75" s="2056" t="s">
        <v>1438</v>
      </c>
      <c r="G75" s="2056" t="s">
        <v>1439</v>
      </c>
      <c r="H75" s="2056" t="s">
        <v>1440</v>
      </c>
      <c r="I75" s="2056"/>
      <c r="J75" s="2056"/>
      <c r="K75" s="2056"/>
      <c r="L75" s="2056"/>
      <c r="M75" s="2056"/>
      <c r="N75" s="2057"/>
    </row>
    <row r="76" spans="1:14" ht="13.5" customHeight="1">
      <c r="B76" s="2053" t="s">
        <v>1441</v>
      </c>
      <c r="C76" s="2059"/>
      <c r="D76" s="2428">
        <v>38789</v>
      </c>
      <c r="E76" s="2429"/>
      <c r="F76" s="2056" t="s">
        <v>1441</v>
      </c>
      <c r="G76" s="2056" t="s">
        <v>1442</v>
      </c>
      <c r="H76" s="2056" t="s">
        <v>1443</v>
      </c>
      <c r="I76" s="2056"/>
      <c r="J76" s="2056"/>
      <c r="K76" s="2056"/>
      <c r="L76" s="2056"/>
      <c r="M76" s="2056"/>
      <c r="N76" s="2057"/>
    </row>
    <row r="77" spans="1:14" ht="13.5" customHeight="1">
      <c r="B77" s="2053" t="s">
        <v>239</v>
      </c>
      <c r="C77" s="2059"/>
      <c r="D77" s="2428">
        <v>38796</v>
      </c>
      <c r="E77" s="2429"/>
      <c r="F77" s="2056" t="s">
        <v>1444</v>
      </c>
      <c r="G77" s="2056" t="s">
        <v>1445</v>
      </c>
      <c r="H77" s="2056" t="s">
        <v>1446</v>
      </c>
      <c r="I77" s="2056"/>
      <c r="J77" s="2056"/>
      <c r="K77" s="2056"/>
      <c r="L77" s="2056"/>
      <c r="M77" s="2056"/>
      <c r="N77" s="2057"/>
    </row>
    <row r="78" spans="1:14" ht="13.5" customHeight="1">
      <c r="B78" s="2053" t="s">
        <v>1447</v>
      </c>
      <c r="C78" s="2059"/>
      <c r="D78" s="2428">
        <v>38796</v>
      </c>
      <c r="E78" s="2429"/>
      <c r="F78" s="2056" t="s">
        <v>1448</v>
      </c>
      <c r="G78" s="2056" t="s">
        <v>1447</v>
      </c>
      <c r="H78" s="2056"/>
      <c r="I78" s="2056"/>
      <c r="J78" s="2056"/>
      <c r="K78" s="2056"/>
      <c r="L78" s="2056"/>
      <c r="M78" s="2056"/>
      <c r="N78" s="2057"/>
    </row>
    <row r="79" spans="1:14" ht="13.5" customHeight="1">
      <c r="B79" s="2053" t="s">
        <v>1449</v>
      </c>
      <c r="C79" s="2059"/>
      <c r="D79" s="2428">
        <v>39356</v>
      </c>
      <c r="E79" s="2429"/>
      <c r="F79" s="2056" t="s">
        <v>1450</v>
      </c>
      <c r="G79" s="2056" t="s">
        <v>1451</v>
      </c>
      <c r="H79" s="2056"/>
      <c r="I79" s="2056"/>
      <c r="J79" s="2056"/>
      <c r="K79" s="2056"/>
      <c r="L79" s="2056"/>
      <c r="M79" s="2056"/>
      <c r="N79" s="2057"/>
    </row>
    <row r="80" spans="1:14" ht="13.5" customHeight="1">
      <c r="B80" s="2053" t="s">
        <v>240</v>
      </c>
      <c r="C80" s="2059"/>
      <c r="D80" s="2428">
        <v>39417</v>
      </c>
      <c r="E80" s="2429"/>
      <c r="F80" s="2056" t="s">
        <v>1452</v>
      </c>
      <c r="G80" s="2056" t="s">
        <v>1453</v>
      </c>
      <c r="H80" s="2056" t="s">
        <v>1454</v>
      </c>
      <c r="I80" s="2059"/>
      <c r="J80" s="2059"/>
      <c r="K80" s="2059"/>
      <c r="L80" s="2059"/>
      <c r="M80" s="2059"/>
      <c r="N80" s="2058"/>
    </row>
    <row r="81" spans="2:14" ht="13.5" customHeight="1">
      <c r="B81" s="2060" t="s">
        <v>1455</v>
      </c>
      <c r="C81" s="2059"/>
      <c r="D81" s="2430">
        <v>39753</v>
      </c>
      <c r="E81" s="2430"/>
      <c r="F81" s="2061" t="s">
        <v>1456</v>
      </c>
      <c r="G81" s="2061" t="s">
        <v>1457</v>
      </c>
      <c r="H81" s="2059"/>
      <c r="I81" s="2059"/>
      <c r="J81" s="2059"/>
      <c r="K81" s="2059"/>
      <c r="L81" s="2059"/>
      <c r="M81" s="2059"/>
      <c r="N81" s="2058"/>
    </row>
    <row r="82" spans="2:14" ht="13.5" customHeight="1">
      <c r="B82" s="2053" t="s">
        <v>242</v>
      </c>
      <c r="C82" s="2059"/>
      <c r="D82" s="2428">
        <v>40260</v>
      </c>
      <c r="E82" s="2429"/>
      <c r="F82" s="2056" t="s">
        <v>1458</v>
      </c>
      <c r="G82" s="2056" t="s">
        <v>1459</v>
      </c>
      <c r="H82" s="2056" t="s">
        <v>1460</v>
      </c>
      <c r="I82" s="2059"/>
      <c r="J82" s="2059"/>
      <c r="K82" s="2059"/>
      <c r="L82" s="2059"/>
      <c r="M82" s="2059"/>
      <c r="N82" s="2058"/>
    </row>
  </sheetData>
  <mergeCells count="34">
    <mergeCell ref="N3:N4"/>
    <mergeCell ref="C3:C4"/>
    <mergeCell ref="D3:D4"/>
    <mergeCell ref="E3:E4"/>
    <mergeCell ref="F3:F4"/>
    <mergeCell ref="G3:G4"/>
    <mergeCell ref="H3:H4"/>
    <mergeCell ref="I3:I4"/>
    <mergeCell ref="J3:J4"/>
    <mergeCell ref="K3:K4"/>
    <mergeCell ref="L3:L4"/>
    <mergeCell ref="M3:M4"/>
    <mergeCell ref="D72:E72"/>
    <mergeCell ref="D61:E61"/>
    <mergeCell ref="D62:E62"/>
    <mergeCell ref="D63:E63"/>
    <mergeCell ref="D64:E64"/>
    <mergeCell ref="D65:E65"/>
    <mergeCell ref="D66:E66"/>
    <mergeCell ref="D67:E67"/>
    <mergeCell ref="D68:E68"/>
    <mergeCell ref="D69:E69"/>
    <mergeCell ref="D70:E70"/>
    <mergeCell ref="D71:E71"/>
    <mergeCell ref="D79:E79"/>
    <mergeCell ref="D80:E80"/>
    <mergeCell ref="D81:E81"/>
    <mergeCell ref="D82:E82"/>
    <mergeCell ref="D73:E73"/>
    <mergeCell ref="D74:E74"/>
    <mergeCell ref="D75:E75"/>
    <mergeCell ref="D76:E76"/>
    <mergeCell ref="D77:E77"/>
    <mergeCell ref="D78:E78"/>
  </mergeCells>
  <phoneticPr fontId="3"/>
  <printOptions horizontalCentered="1"/>
  <pageMargins left="0.78740157480314965" right="0.78740157480314965" top="0.59055118110236227" bottom="0.59055118110236227" header="0" footer="0.39370078740157483"/>
  <pageSetup paperSize="9" scale="72" orientation="portrait" r:id="rId1"/>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theme="5" tint="-0.249977111117893"/>
  </sheetPr>
  <dimension ref="A1:AH105"/>
  <sheetViews>
    <sheetView showGridLines="0" view="pageBreakPreview" topLeftCell="L67" zoomScaleNormal="100" zoomScaleSheetLayoutView="100" workbookViewId="0">
      <selection activeCell="L62" sqref="L62:U77"/>
    </sheetView>
  </sheetViews>
  <sheetFormatPr defaultColWidth="10.58203125" defaultRowHeight="14"/>
  <cols>
    <col min="1" max="1" width="10.08203125" style="40" customWidth="1"/>
    <col min="2" max="5" width="12.58203125" style="40" customWidth="1"/>
    <col min="6" max="6" width="11.58203125" style="40" customWidth="1"/>
    <col min="7" max="7" width="12.5" style="40" customWidth="1"/>
    <col min="8" max="9" width="12.58203125" style="40" customWidth="1"/>
    <col min="10" max="10" width="11.58203125" style="40" customWidth="1"/>
    <col min="11" max="11" width="8.58203125" style="40" customWidth="1"/>
    <col min="12" max="12" width="13.08203125" style="40" customWidth="1"/>
    <col min="13" max="16" width="12.58203125" style="40" customWidth="1"/>
    <col min="17" max="17" width="11.58203125" style="40" customWidth="1"/>
    <col min="18" max="18" width="9.5" style="40" customWidth="1"/>
    <col min="19" max="19" width="12.58203125" style="40" customWidth="1"/>
    <col min="20" max="20" width="9.33203125" style="40" customWidth="1"/>
    <col min="21" max="21" width="10.5" style="40" customWidth="1"/>
    <col min="22" max="22" width="10" style="40" customWidth="1"/>
    <col min="23" max="23" width="10.58203125" style="40"/>
    <col min="24" max="24" width="10.83203125" style="40" bestFit="1" customWidth="1"/>
    <col min="25" max="25" width="10.58203125" style="40"/>
    <col min="26" max="26" width="14.5" style="40" customWidth="1"/>
    <col min="27" max="16384" width="10.58203125" style="40"/>
  </cols>
  <sheetData>
    <row r="1" spans="1:23" ht="16.5" customHeight="1" thickBot="1">
      <c r="A1" s="39"/>
      <c r="B1" s="39"/>
      <c r="C1" s="39"/>
      <c r="D1" s="39"/>
      <c r="E1" s="39"/>
      <c r="F1" s="39"/>
      <c r="G1" s="39"/>
      <c r="H1" s="39"/>
      <c r="I1" s="39"/>
      <c r="J1" s="39"/>
      <c r="K1" s="56"/>
      <c r="L1" s="957" t="s">
        <v>1317</v>
      </c>
      <c r="M1" s="1840"/>
      <c r="N1" s="1843"/>
      <c r="O1" s="1844"/>
      <c r="P1" s="1844"/>
      <c r="Q1" s="1844"/>
      <c r="R1" s="1844"/>
      <c r="S1" s="1844"/>
      <c r="T1" s="1844"/>
      <c r="U1" s="1844"/>
      <c r="V1" s="1845"/>
      <c r="W1" s="39"/>
    </row>
    <row r="2" spans="1:23" s="1" customFormat="1" ht="22.5" customHeight="1">
      <c r="A2" s="3"/>
      <c r="B2" s="3"/>
      <c r="C2" s="6" t="s">
        <v>275</v>
      </c>
      <c r="D2" s="3"/>
      <c r="E2" s="3"/>
      <c r="F2" s="3"/>
      <c r="G2" s="3"/>
      <c r="H2" s="2420"/>
      <c r="I2" s="2420"/>
      <c r="J2" s="2420"/>
      <c r="K2" s="23"/>
      <c r="L2" s="962"/>
      <c r="M2" s="1911"/>
      <c r="N2" s="2462" t="s">
        <v>279</v>
      </c>
      <c r="O2" s="2462"/>
      <c r="P2" s="2462"/>
      <c r="Q2" s="2462"/>
      <c r="R2" s="2464" t="s">
        <v>280</v>
      </c>
      <c r="S2" s="2465"/>
      <c r="T2" s="2465"/>
      <c r="U2" s="2465"/>
      <c r="V2" s="2466"/>
      <c r="W2" s="3"/>
    </row>
    <row r="3" spans="1:23" s="1" customFormat="1" ht="15.75" customHeight="1" thickBot="1">
      <c r="A3" s="3" t="s">
        <v>276</v>
      </c>
      <c r="B3" s="8"/>
      <c r="C3" s="8"/>
      <c r="D3" s="8"/>
      <c r="E3" s="8"/>
      <c r="F3" s="8"/>
      <c r="G3" s="8"/>
      <c r="H3" s="2420" t="s">
        <v>277</v>
      </c>
      <c r="I3" s="2420"/>
      <c r="J3" s="2420"/>
      <c r="K3" s="23"/>
      <c r="L3" s="963" t="s">
        <v>5</v>
      </c>
      <c r="M3" s="1912" t="s">
        <v>278</v>
      </c>
      <c r="N3" s="2447"/>
      <c r="O3" s="2447"/>
      <c r="P3" s="2447"/>
      <c r="Q3" s="2447"/>
      <c r="R3" s="2467"/>
      <c r="S3" s="2468"/>
      <c r="T3" s="2468"/>
      <c r="U3" s="2468"/>
      <c r="V3" s="2469"/>
      <c r="W3" s="3"/>
    </row>
    <row r="4" spans="1:23">
      <c r="A4" s="111"/>
      <c r="B4" s="159"/>
      <c r="C4" s="2443" t="s">
        <v>279</v>
      </c>
      <c r="D4" s="2444"/>
      <c r="E4" s="2444"/>
      <c r="F4" s="2445"/>
      <c r="G4" s="2443" t="s">
        <v>280</v>
      </c>
      <c r="H4" s="2444"/>
      <c r="I4" s="2444"/>
      <c r="J4" s="2444"/>
      <c r="K4" s="56"/>
      <c r="L4" s="964"/>
      <c r="M4" s="1913" t="s">
        <v>1967</v>
      </c>
      <c r="N4" s="1906" t="s">
        <v>281</v>
      </c>
      <c r="O4" s="1846" t="s">
        <v>282</v>
      </c>
      <c r="P4" s="1847" t="s">
        <v>283</v>
      </c>
      <c r="Q4" s="1874" t="s">
        <v>50</v>
      </c>
      <c r="R4" s="1878"/>
      <c r="S4" s="1847" t="s">
        <v>284</v>
      </c>
      <c r="T4" s="1847" t="s">
        <v>285</v>
      </c>
      <c r="U4" s="1847" t="s">
        <v>286</v>
      </c>
      <c r="V4" s="1847" t="s">
        <v>50</v>
      </c>
      <c r="W4" s="39"/>
    </row>
    <row r="5" spans="1:23" ht="14.5" thickBot="1">
      <c r="A5" s="160" t="s">
        <v>5</v>
      </c>
      <c r="B5" s="683" t="s">
        <v>278</v>
      </c>
      <c r="C5" s="2446"/>
      <c r="D5" s="2447"/>
      <c r="E5" s="2447"/>
      <c r="F5" s="2448"/>
      <c r="G5" s="2446"/>
      <c r="H5" s="2447"/>
      <c r="I5" s="2447"/>
      <c r="J5" s="2447"/>
      <c r="K5" s="989"/>
      <c r="L5" s="1257" t="s">
        <v>2098</v>
      </c>
      <c r="M5" s="1887">
        <f>M6</f>
        <v>246099</v>
      </c>
      <c r="N5" s="1907">
        <f>N6</f>
        <v>161209</v>
      </c>
      <c r="O5" s="1887">
        <f>O6</f>
        <v>42667</v>
      </c>
      <c r="P5" s="1889">
        <f>SUM(P6:P7)</f>
        <v>21491</v>
      </c>
      <c r="Q5" s="1890">
        <f>SUM(Q6:Q7)</f>
        <v>20731</v>
      </c>
      <c r="R5" s="2101" t="str">
        <f>L9</f>
        <v>12月計</v>
      </c>
      <c r="S5" s="1873">
        <f>SUM(S7:S8)</f>
        <v>5285</v>
      </c>
      <c r="T5" s="1848">
        <f>T7</f>
        <v>6733</v>
      </c>
      <c r="U5" s="1848">
        <f>U7</f>
        <v>6377</v>
      </c>
      <c r="V5" s="1848">
        <f>V7</f>
        <v>504</v>
      </c>
      <c r="W5" s="39"/>
    </row>
    <row r="6" spans="1:23">
      <c r="A6" s="108"/>
      <c r="B6" s="684"/>
      <c r="C6" s="161" t="s">
        <v>281</v>
      </c>
      <c r="D6" s="161" t="s">
        <v>282</v>
      </c>
      <c r="E6" s="161" t="s">
        <v>283</v>
      </c>
      <c r="F6" s="161" t="s">
        <v>50</v>
      </c>
      <c r="G6" s="161" t="s">
        <v>284</v>
      </c>
      <c r="H6" s="161" t="s">
        <v>285</v>
      </c>
      <c r="I6" s="161" t="s">
        <v>286</v>
      </c>
      <c r="J6" s="161" t="s">
        <v>50</v>
      </c>
      <c r="K6" s="56"/>
      <c r="L6" s="1888"/>
      <c r="M6" s="1914">
        <v>246099</v>
      </c>
      <c r="N6" s="1908">
        <v>161209</v>
      </c>
      <c r="O6" s="1849">
        <v>42667</v>
      </c>
      <c r="P6" s="1899">
        <v>13848</v>
      </c>
      <c r="Q6" s="1900">
        <v>9808</v>
      </c>
      <c r="R6" s="1917"/>
      <c r="S6" s="1842" t="s">
        <v>1318</v>
      </c>
      <c r="T6" s="1841"/>
      <c r="U6" s="1841"/>
      <c r="V6" s="1879"/>
      <c r="W6" s="39"/>
    </row>
    <row r="7" spans="1:23" ht="18" customHeight="1">
      <c r="A7" s="3" t="s">
        <v>2099</v>
      </c>
      <c r="B7" s="44">
        <v>255291</v>
      </c>
      <c r="C7" s="163">
        <v>180312</v>
      </c>
      <c r="D7" s="163">
        <v>43949</v>
      </c>
      <c r="E7" s="12">
        <v>19673</v>
      </c>
      <c r="F7" s="12">
        <v>11358</v>
      </c>
      <c r="G7" s="12">
        <v>74745</v>
      </c>
      <c r="H7" s="12">
        <v>84130</v>
      </c>
      <c r="I7" s="12">
        <v>90681</v>
      </c>
      <c r="J7" s="12">
        <v>5701</v>
      </c>
      <c r="K7" s="56"/>
      <c r="L7" s="1950"/>
      <c r="M7" s="1915"/>
      <c r="N7" s="1909"/>
      <c r="O7" s="1885"/>
      <c r="P7" s="1885">
        <v>7643</v>
      </c>
      <c r="Q7" s="1886">
        <v>10923</v>
      </c>
      <c r="R7" s="1878"/>
      <c r="S7" s="1851">
        <v>4945</v>
      </c>
      <c r="T7" s="1851">
        <v>6733</v>
      </c>
      <c r="U7" s="1851">
        <v>6377</v>
      </c>
      <c r="V7" s="1880">
        <v>504</v>
      </c>
      <c r="W7" s="39"/>
    </row>
    <row r="8" spans="1:23" ht="18" customHeight="1">
      <c r="A8" s="3" t="s">
        <v>51</v>
      </c>
      <c r="B8" s="44">
        <v>258052</v>
      </c>
      <c r="C8" s="163">
        <v>163056</v>
      </c>
      <c r="D8" s="163">
        <v>55921</v>
      </c>
      <c r="E8" s="12">
        <v>20608</v>
      </c>
      <c r="F8" s="12">
        <v>18465</v>
      </c>
      <c r="G8" s="12">
        <v>62472</v>
      </c>
      <c r="H8" s="12">
        <v>98625</v>
      </c>
      <c r="I8" s="12">
        <v>83556</v>
      </c>
      <c r="J8" s="12">
        <v>13208</v>
      </c>
      <c r="K8" s="989"/>
      <c r="L8" s="1884" t="s">
        <v>2097</v>
      </c>
      <c r="M8" s="1916">
        <v>227196</v>
      </c>
      <c r="N8" s="1910">
        <v>149052</v>
      </c>
      <c r="O8" s="1891">
        <v>38212</v>
      </c>
      <c r="P8" s="1891">
        <v>19737</v>
      </c>
      <c r="Q8" s="1892">
        <v>20194</v>
      </c>
      <c r="R8" s="1878"/>
      <c r="S8" s="1851">
        <v>340</v>
      </c>
      <c r="T8" s="1851"/>
      <c r="U8" s="1851"/>
      <c r="V8" s="1880"/>
      <c r="W8" s="39"/>
    </row>
    <row r="9" spans="1:23" ht="18" customHeight="1">
      <c r="A9" s="3" t="s">
        <v>1685</v>
      </c>
      <c r="B9" s="44">
        <v>261701</v>
      </c>
      <c r="C9" s="163">
        <v>176254</v>
      </c>
      <c r="D9" s="163">
        <v>48910</v>
      </c>
      <c r="E9" s="12">
        <v>18555</v>
      </c>
      <c r="F9" s="12">
        <v>17986</v>
      </c>
      <c r="G9" s="12">
        <v>89091</v>
      </c>
      <c r="H9" s="12">
        <v>86049</v>
      </c>
      <c r="I9" s="12">
        <v>77800</v>
      </c>
      <c r="J9" s="12">
        <v>8739</v>
      </c>
      <c r="K9" s="56"/>
      <c r="L9" s="1901" t="s">
        <v>2096</v>
      </c>
      <c r="M9" s="1904" t="s">
        <v>1318</v>
      </c>
      <c r="N9" s="1903"/>
      <c r="O9" s="1851"/>
      <c r="P9" s="1851"/>
      <c r="Q9" s="1876"/>
      <c r="R9" s="2101" t="str">
        <f>L9</f>
        <v>12月計</v>
      </c>
      <c r="S9" s="1919" t="s">
        <v>1318</v>
      </c>
      <c r="T9" s="1920"/>
      <c r="U9" s="1920"/>
      <c r="V9" s="1903"/>
      <c r="W9" s="39"/>
    </row>
    <row r="10" spans="1:23" ht="18" customHeight="1" thickBot="1">
      <c r="A10" s="14" t="s">
        <v>1862</v>
      </c>
      <c r="B10" s="44">
        <v>509841</v>
      </c>
      <c r="C10" s="163">
        <v>372698</v>
      </c>
      <c r="D10" s="163">
        <v>76396</v>
      </c>
      <c r="E10" s="12">
        <v>28755</v>
      </c>
      <c r="F10" s="12">
        <v>31999</v>
      </c>
      <c r="G10" s="12">
        <v>325331</v>
      </c>
      <c r="H10" s="12">
        <v>81064</v>
      </c>
      <c r="I10" s="12">
        <v>86582</v>
      </c>
      <c r="J10" s="12">
        <v>16844</v>
      </c>
      <c r="K10" s="56"/>
      <c r="L10" s="1951" t="s">
        <v>1985</v>
      </c>
      <c r="M10" s="1905">
        <f>M5-M8</f>
        <v>18903</v>
      </c>
      <c r="N10" s="1881">
        <f>N5-N8</f>
        <v>12157</v>
      </c>
      <c r="O10" s="1852">
        <f>O5-O8</f>
        <v>4455</v>
      </c>
      <c r="P10" s="1852">
        <f>P5-P8</f>
        <v>1754</v>
      </c>
      <c r="Q10" s="1877">
        <f>Q5-Q8</f>
        <v>537</v>
      </c>
      <c r="R10" s="1878"/>
      <c r="S10" s="1852">
        <f>S5</f>
        <v>5285</v>
      </c>
      <c r="T10" s="1852">
        <f t="shared" ref="T10:V10" si="0">T5</f>
        <v>6733</v>
      </c>
      <c r="U10" s="1852">
        <f t="shared" si="0"/>
        <v>6377</v>
      </c>
      <c r="V10" s="1881">
        <f t="shared" si="0"/>
        <v>504</v>
      </c>
      <c r="W10" s="39"/>
    </row>
    <row r="11" spans="1:23" ht="18" customHeight="1">
      <c r="A11" s="14" t="s">
        <v>2100</v>
      </c>
      <c r="B11" s="44">
        <v>512620</v>
      </c>
      <c r="C11" s="163">
        <v>365971</v>
      </c>
      <c r="D11" s="163">
        <v>73982</v>
      </c>
      <c r="E11" s="12">
        <v>49129</v>
      </c>
      <c r="F11" s="12">
        <v>23542</v>
      </c>
      <c r="G11" s="12">
        <v>313156</v>
      </c>
      <c r="H11" s="12">
        <v>89690</v>
      </c>
      <c r="I11" s="12">
        <v>100657</v>
      </c>
      <c r="J11" s="12">
        <v>9094</v>
      </c>
      <c r="K11" s="56"/>
      <c r="L11" s="1496"/>
      <c r="M11" s="1921" t="s">
        <v>1968</v>
      </c>
      <c r="N11" s="1902" t="s">
        <v>1969</v>
      </c>
      <c r="O11" s="1850" t="s">
        <v>1255</v>
      </c>
      <c r="P11" s="1850" t="s">
        <v>1256</v>
      </c>
      <c r="Q11" s="1875" t="s">
        <v>1257</v>
      </c>
      <c r="R11" s="1878"/>
      <c r="S11" s="1850" t="s">
        <v>1258</v>
      </c>
      <c r="T11" s="1850" t="s">
        <v>1259</v>
      </c>
      <c r="U11" s="1850" t="s">
        <v>1260</v>
      </c>
      <c r="V11" s="1882" t="s">
        <v>1261</v>
      </c>
      <c r="W11" s="39"/>
    </row>
    <row r="12" spans="1:23" ht="18" customHeight="1" thickBot="1">
      <c r="A12" s="400"/>
      <c r="B12" s="685"/>
      <c r="C12" s="685"/>
      <c r="D12" s="685"/>
      <c r="E12" s="685"/>
      <c r="F12" s="685"/>
      <c r="G12" s="685"/>
      <c r="H12" s="685"/>
      <c r="I12" s="685"/>
      <c r="J12" s="685"/>
      <c r="K12" s="56"/>
      <c r="L12" s="958"/>
      <c r="M12" s="2102">
        <v>18902</v>
      </c>
      <c r="N12" s="961"/>
      <c r="O12" s="961"/>
      <c r="P12" s="961"/>
      <c r="Q12" s="961"/>
      <c r="R12" s="1883"/>
      <c r="S12" s="961"/>
      <c r="T12" s="961"/>
      <c r="U12" s="961"/>
      <c r="V12" s="966"/>
      <c r="W12" s="39"/>
    </row>
    <row r="13" spans="1:23" ht="18" customHeight="1">
      <c r="A13" s="18" t="s">
        <v>2041</v>
      </c>
      <c r="B13" s="33">
        <v>36671</v>
      </c>
      <c r="C13" s="16">
        <v>30152</v>
      </c>
      <c r="D13" s="16">
        <v>3109</v>
      </c>
      <c r="E13" s="16">
        <v>1168</v>
      </c>
      <c r="F13" s="16">
        <v>2242</v>
      </c>
      <c r="G13" s="16">
        <v>17251</v>
      </c>
      <c r="H13" s="16">
        <v>9717</v>
      </c>
      <c r="I13" s="16">
        <v>8717</v>
      </c>
      <c r="J13" s="16">
        <v>984</v>
      </c>
      <c r="K13" s="56"/>
      <c r="L13" s="1014" t="s">
        <v>1970</v>
      </c>
      <c r="M13" s="1013"/>
      <c r="N13" s="1013"/>
      <c r="O13" s="72"/>
      <c r="P13" s="72"/>
      <c r="Q13" s="1130"/>
      <c r="R13" s="56"/>
      <c r="S13" s="56"/>
      <c r="T13" s="56"/>
      <c r="U13" s="56"/>
      <c r="V13" s="39"/>
      <c r="W13" s="39"/>
    </row>
    <row r="14" spans="1:23" ht="18" customHeight="1">
      <c r="A14" s="18" t="s">
        <v>1252</v>
      </c>
      <c r="B14" s="33">
        <v>24105</v>
      </c>
      <c r="C14" s="16">
        <v>16361</v>
      </c>
      <c r="D14" s="16">
        <v>4138</v>
      </c>
      <c r="E14" s="16">
        <v>2459</v>
      </c>
      <c r="F14" s="16">
        <v>1148</v>
      </c>
      <c r="G14" s="16">
        <v>8537</v>
      </c>
      <c r="H14" s="16">
        <v>6184</v>
      </c>
      <c r="I14" s="16">
        <v>9110</v>
      </c>
      <c r="J14" s="16">
        <v>272</v>
      </c>
      <c r="K14" s="39"/>
      <c r="L14" s="1015" t="s">
        <v>1971</v>
      </c>
      <c r="R14" s="39"/>
      <c r="S14" s="39"/>
      <c r="T14" s="39"/>
      <c r="U14" s="39"/>
      <c r="V14" s="39"/>
      <c r="W14" s="39"/>
    </row>
    <row r="15" spans="1:23" ht="18" customHeight="1">
      <c r="A15" s="144" t="s">
        <v>182</v>
      </c>
      <c r="B15" s="33">
        <v>13216</v>
      </c>
      <c r="C15" s="16">
        <v>9294</v>
      </c>
      <c r="D15" s="16">
        <v>2219</v>
      </c>
      <c r="E15" s="16">
        <v>824</v>
      </c>
      <c r="F15" s="16">
        <v>880</v>
      </c>
      <c r="G15" s="16">
        <v>4033</v>
      </c>
      <c r="H15" s="16">
        <v>3380</v>
      </c>
      <c r="I15" s="16">
        <v>5316</v>
      </c>
      <c r="J15" s="16">
        <v>486</v>
      </c>
      <c r="K15" s="39"/>
      <c r="L15" s="1015" t="s">
        <v>1972</v>
      </c>
      <c r="V15" s="39"/>
      <c r="W15" s="39"/>
    </row>
    <row r="16" spans="1:23" ht="18" customHeight="1" thickBot="1">
      <c r="A16" s="18" t="s">
        <v>183</v>
      </c>
      <c r="B16" s="33">
        <v>18391</v>
      </c>
      <c r="C16" s="16">
        <v>7862</v>
      </c>
      <c r="D16" s="16">
        <v>8118</v>
      </c>
      <c r="E16" s="16">
        <v>1520</v>
      </c>
      <c r="F16" s="16">
        <v>892</v>
      </c>
      <c r="G16" s="16">
        <v>7142</v>
      </c>
      <c r="H16" s="16">
        <v>5452</v>
      </c>
      <c r="I16" s="16">
        <v>5508</v>
      </c>
      <c r="J16" s="16">
        <v>286</v>
      </c>
      <c r="K16" s="39"/>
      <c r="R16" s="39"/>
      <c r="S16" s="39"/>
      <c r="T16" s="39"/>
      <c r="U16" s="39"/>
      <c r="V16" s="39"/>
      <c r="W16" s="39"/>
    </row>
    <row r="17" spans="1:34" ht="18" customHeight="1" thickBot="1">
      <c r="A17" s="144" t="s">
        <v>1913</v>
      </c>
      <c r="B17" s="33">
        <v>12522</v>
      </c>
      <c r="C17" s="16">
        <v>7454</v>
      </c>
      <c r="D17" s="16">
        <v>672</v>
      </c>
      <c r="E17" s="16">
        <v>3841</v>
      </c>
      <c r="F17" s="16">
        <v>556</v>
      </c>
      <c r="G17" s="16">
        <v>2038</v>
      </c>
      <c r="H17" s="16">
        <v>5430</v>
      </c>
      <c r="I17" s="16">
        <v>4870</v>
      </c>
      <c r="J17" s="16">
        <v>182</v>
      </c>
      <c r="K17" s="39"/>
      <c r="L17" s="962"/>
      <c r="M17" s="1236"/>
      <c r="P17" s="72"/>
      <c r="Q17" s="72"/>
      <c r="R17" s="56"/>
      <c r="S17" s="56"/>
      <c r="T17" s="56"/>
      <c r="U17" s="56"/>
      <c r="V17" s="39"/>
      <c r="Y17" s="1015" t="s">
        <v>1490</v>
      </c>
      <c r="Z17" s="1077" t="s">
        <v>1983</v>
      </c>
      <c r="AC17" s="39"/>
      <c r="AD17" s="39"/>
      <c r="AE17" s="39"/>
      <c r="AF17" s="39"/>
    </row>
    <row r="18" spans="1:34" ht="18" customHeight="1">
      <c r="A18" s="144" t="s">
        <v>1789</v>
      </c>
      <c r="B18" s="33">
        <v>91912</v>
      </c>
      <c r="C18" s="16">
        <v>63713</v>
      </c>
      <c r="D18" s="16">
        <v>18904</v>
      </c>
      <c r="E18" s="16">
        <v>8516</v>
      </c>
      <c r="F18" s="16">
        <v>778</v>
      </c>
      <c r="G18" s="16">
        <v>81508</v>
      </c>
      <c r="H18" s="16">
        <v>7223</v>
      </c>
      <c r="I18" s="16">
        <v>2592</v>
      </c>
      <c r="J18" s="16">
        <v>587</v>
      </c>
      <c r="K18" s="39"/>
      <c r="L18" s="963" t="s">
        <v>5</v>
      </c>
      <c r="M18" s="1237" t="s">
        <v>278</v>
      </c>
      <c r="N18" s="72"/>
      <c r="O18" s="72"/>
      <c r="P18" s="1234"/>
      <c r="Q18" s="1234"/>
      <c r="R18" s="2463"/>
      <c r="S18" s="2463"/>
      <c r="T18" s="2463"/>
      <c r="U18" s="2463"/>
      <c r="V18" s="39"/>
      <c r="Y18" s="962"/>
      <c r="Z18" s="159"/>
      <c r="AA18" s="2443" t="s">
        <v>279</v>
      </c>
      <c r="AB18" s="2449"/>
      <c r="AC18" s="2449"/>
      <c r="AD18" s="2449"/>
      <c r="AE18" s="2443" t="s">
        <v>280</v>
      </c>
      <c r="AF18" s="2449"/>
      <c r="AG18" s="2449"/>
      <c r="AH18" s="2450"/>
    </row>
    <row r="19" spans="1:34" ht="18" customHeight="1">
      <c r="A19" s="144" t="s">
        <v>1790</v>
      </c>
      <c r="B19" s="33">
        <v>162092</v>
      </c>
      <c r="C19" s="16">
        <v>133595</v>
      </c>
      <c r="D19" s="16">
        <v>11739</v>
      </c>
      <c r="E19" s="16">
        <v>15281</v>
      </c>
      <c r="F19" s="16">
        <v>1477</v>
      </c>
      <c r="G19" s="16">
        <v>136124</v>
      </c>
      <c r="H19" s="16">
        <v>12961</v>
      </c>
      <c r="I19" s="16">
        <v>12421</v>
      </c>
      <c r="J19" s="16">
        <v>584</v>
      </c>
      <c r="K19" s="39"/>
      <c r="L19" s="964"/>
      <c r="M19" s="1893"/>
      <c r="N19" s="1234"/>
      <c r="O19" s="1234"/>
      <c r="P19" s="1234"/>
      <c r="Q19" s="1234"/>
      <c r="R19" s="2463"/>
      <c r="S19" s="2463"/>
      <c r="T19" s="2463"/>
      <c r="U19" s="2463"/>
      <c r="V19" s="39"/>
      <c r="Y19" s="963" t="s">
        <v>5</v>
      </c>
      <c r="Z19" s="683" t="s">
        <v>278</v>
      </c>
      <c r="AA19" s="2451"/>
      <c r="AB19" s="2452"/>
      <c r="AC19" s="2452"/>
      <c r="AD19" s="2452"/>
      <c r="AE19" s="2451"/>
      <c r="AF19" s="2452"/>
      <c r="AG19" s="2452"/>
      <c r="AH19" s="2453"/>
    </row>
    <row r="20" spans="1:34" ht="18" customHeight="1" thickBot="1">
      <c r="A20" s="144" t="s">
        <v>1802</v>
      </c>
      <c r="B20" s="33">
        <v>30619</v>
      </c>
      <c r="C20" s="16">
        <v>15600</v>
      </c>
      <c r="D20" s="16">
        <v>4207</v>
      </c>
      <c r="E20" s="16">
        <v>1568</v>
      </c>
      <c r="F20" s="16">
        <v>9242</v>
      </c>
      <c r="G20" s="16">
        <v>11234</v>
      </c>
      <c r="H20" s="16">
        <v>6452</v>
      </c>
      <c r="I20" s="16">
        <v>9644</v>
      </c>
      <c r="J20" s="16">
        <v>3288</v>
      </c>
      <c r="K20" s="39"/>
      <c r="L20" s="1918" t="s">
        <v>2095</v>
      </c>
      <c r="M20" s="1894" t="s">
        <v>1868</v>
      </c>
      <c r="N20" s="1234"/>
      <c r="O20" s="1234"/>
      <c r="P20" s="1234"/>
      <c r="Q20" s="1234"/>
      <c r="R20" s="1234"/>
      <c r="S20" s="1234"/>
      <c r="T20" s="1234"/>
      <c r="U20" s="1234"/>
      <c r="V20" s="39"/>
      <c r="Y20" s="964"/>
      <c r="Z20" s="684"/>
      <c r="AA20" s="1228" t="s">
        <v>281</v>
      </c>
      <c r="AB20" s="1228" t="s">
        <v>282</v>
      </c>
      <c r="AC20" s="1228" t="s">
        <v>283</v>
      </c>
      <c r="AD20" s="1228" t="s">
        <v>50</v>
      </c>
      <c r="AE20" s="1228" t="s">
        <v>284</v>
      </c>
      <c r="AF20" s="1228" t="s">
        <v>285</v>
      </c>
      <c r="AG20" s="1228" t="s">
        <v>286</v>
      </c>
      <c r="AH20" s="965" t="s">
        <v>50</v>
      </c>
    </row>
    <row r="21" spans="1:34" ht="18" customHeight="1">
      <c r="A21" s="144" t="s">
        <v>1826</v>
      </c>
      <c r="B21" s="33">
        <v>19224</v>
      </c>
      <c r="C21" s="16">
        <v>14386</v>
      </c>
      <c r="D21" s="16">
        <v>2437</v>
      </c>
      <c r="E21" s="16">
        <v>959</v>
      </c>
      <c r="F21" s="16">
        <v>1442</v>
      </c>
      <c r="G21" s="16">
        <v>9641</v>
      </c>
      <c r="H21" s="16">
        <v>4402</v>
      </c>
      <c r="I21" s="16">
        <v>5171</v>
      </c>
      <c r="J21" s="16">
        <v>9</v>
      </c>
      <c r="K21" s="39"/>
      <c r="L21" s="1924"/>
      <c r="M21" s="1922" t="s">
        <v>1986</v>
      </c>
      <c r="N21" s="1923" t="s">
        <v>1973</v>
      </c>
      <c r="P21" s="72"/>
      <c r="Q21" s="72"/>
      <c r="R21" s="56"/>
      <c r="S21" s="56"/>
      <c r="T21" s="56"/>
      <c r="U21" s="56"/>
      <c r="V21" s="39"/>
      <c r="Y21" s="1015" t="s">
        <v>1493</v>
      </c>
      <c r="AE21" s="39"/>
      <c r="AF21" s="39"/>
      <c r="AG21" s="39"/>
      <c r="AH21" s="39"/>
    </row>
    <row r="22" spans="1:34" ht="18" customHeight="1" thickBot="1">
      <c r="A22" s="18" t="s">
        <v>1841</v>
      </c>
      <c r="B22" s="33">
        <v>34465</v>
      </c>
      <c r="C22" s="16">
        <v>19506</v>
      </c>
      <c r="D22" s="16">
        <v>11159</v>
      </c>
      <c r="E22" s="16">
        <v>1935</v>
      </c>
      <c r="F22" s="16">
        <v>1865</v>
      </c>
      <c r="G22" s="16">
        <v>19920</v>
      </c>
      <c r="H22" s="16">
        <v>3961</v>
      </c>
      <c r="I22" s="16">
        <v>10189</v>
      </c>
      <c r="J22" s="16">
        <v>393</v>
      </c>
      <c r="K22" s="39"/>
      <c r="L22" s="1925"/>
      <c r="M22" s="1926">
        <v>14929</v>
      </c>
      <c r="N22" s="72"/>
      <c r="O22" s="1107" t="s">
        <v>1362</v>
      </c>
      <c r="P22" s="1009"/>
      <c r="Q22" s="1009"/>
      <c r="R22" s="1235"/>
      <c r="S22" s="1235"/>
      <c r="T22" s="1235"/>
      <c r="U22" s="1235"/>
      <c r="V22" s="39"/>
      <c r="Y22" s="39" t="s">
        <v>1913</v>
      </c>
      <c r="Z22" s="1095">
        <v>12522</v>
      </c>
      <c r="AA22" s="1095">
        <v>7454</v>
      </c>
      <c r="AB22" s="1095">
        <v>672</v>
      </c>
      <c r="AC22" s="1095">
        <v>3841</v>
      </c>
      <c r="AD22" s="1095">
        <v>556</v>
      </c>
      <c r="AE22" s="1090">
        <v>2038</v>
      </c>
      <c r="AF22" s="1090">
        <v>5430</v>
      </c>
      <c r="AG22" s="1090">
        <v>4870</v>
      </c>
      <c r="AH22" s="1090">
        <v>182</v>
      </c>
    </row>
    <row r="23" spans="1:34" ht="18" customHeight="1">
      <c r="A23" s="18" t="s">
        <v>1845</v>
      </c>
      <c r="B23" s="33">
        <v>28403</v>
      </c>
      <c r="C23" s="16">
        <v>18444</v>
      </c>
      <c r="D23" s="16">
        <v>2464</v>
      </c>
      <c r="E23" s="16">
        <v>5182</v>
      </c>
      <c r="F23" s="16">
        <v>2315</v>
      </c>
      <c r="G23" s="16">
        <v>5433</v>
      </c>
      <c r="H23" s="16">
        <v>10564</v>
      </c>
      <c r="I23" s="16">
        <v>11326</v>
      </c>
      <c r="J23" s="16">
        <v>1078</v>
      </c>
      <c r="K23" s="39"/>
      <c r="L23" s="56"/>
      <c r="M23" s="1895"/>
      <c r="N23" s="1009"/>
      <c r="O23" s="1009"/>
      <c r="P23" s="1009"/>
      <c r="Q23" s="1009"/>
      <c r="R23" s="1235"/>
      <c r="S23" s="1235"/>
      <c r="T23" s="1235"/>
      <c r="U23" s="1235"/>
      <c r="V23" s="39"/>
      <c r="Y23" s="39" t="s">
        <v>1789</v>
      </c>
      <c r="Z23" s="1095">
        <v>91912</v>
      </c>
      <c r="AA23" s="1095">
        <v>63713</v>
      </c>
      <c r="AB23" s="1095">
        <v>18904</v>
      </c>
      <c r="AC23" s="1095">
        <v>8516</v>
      </c>
      <c r="AD23" s="1095">
        <v>778</v>
      </c>
      <c r="AE23" s="1090">
        <v>81508</v>
      </c>
      <c r="AF23" s="1090">
        <v>7223</v>
      </c>
      <c r="AG23" s="1090">
        <v>2592</v>
      </c>
      <c r="AH23" s="1090">
        <v>587</v>
      </c>
    </row>
    <row r="24" spans="1:34" ht="18" customHeight="1">
      <c r="A24" s="18" t="s">
        <v>1849</v>
      </c>
      <c r="B24" s="33">
        <v>25662</v>
      </c>
      <c r="C24" s="16">
        <v>14989</v>
      </c>
      <c r="D24" s="16">
        <v>6622</v>
      </c>
      <c r="E24" s="16">
        <v>2242</v>
      </c>
      <c r="F24" s="16">
        <v>1810</v>
      </c>
      <c r="G24" s="16">
        <v>4750</v>
      </c>
      <c r="H24" s="16">
        <v>7934</v>
      </c>
      <c r="I24" s="16">
        <v>12354</v>
      </c>
      <c r="J24" s="16">
        <v>622</v>
      </c>
      <c r="K24" s="39"/>
      <c r="L24" s="72"/>
      <c r="M24" s="56"/>
      <c r="N24" s="1009"/>
      <c r="O24" s="1009"/>
      <c r="P24" s="1009"/>
      <c r="Q24" s="1009"/>
      <c r="R24" s="1235"/>
      <c r="S24" s="1235"/>
      <c r="T24" s="1235"/>
      <c r="U24" s="1235"/>
      <c r="V24" s="39"/>
      <c r="Y24" s="39" t="s">
        <v>1790</v>
      </c>
      <c r="Z24" s="1095">
        <v>162092</v>
      </c>
      <c r="AA24" s="1095">
        <v>133595</v>
      </c>
      <c r="AB24" s="1095">
        <v>11739</v>
      </c>
      <c r="AC24" s="1095">
        <v>15281</v>
      </c>
      <c r="AD24" s="1095">
        <v>1477</v>
      </c>
      <c r="AE24" s="1090">
        <v>136124</v>
      </c>
      <c r="AF24" s="1090">
        <v>12961</v>
      </c>
      <c r="AG24" s="1090">
        <v>12421</v>
      </c>
      <c r="AH24" s="1090">
        <v>584</v>
      </c>
    </row>
    <row r="25" spans="1:34" ht="18" customHeight="1">
      <c r="A25" s="18" t="s">
        <v>1852</v>
      </c>
      <c r="B25" s="33">
        <v>46831</v>
      </c>
      <c r="C25" s="16">
        <v>39141</v>
      </c>
      <c r="D25" s="16">
        <v>3301</v>
      </c>
      <c r="E25" s="16">
        <v>2726</v>
      </c>
      <c r="F25" s="16">
        <v>1663</v>
      </c>
      <c r="G25" s="16">
        <v>23473</v>
      </c>
      <c r="H25" s="16">
        <v>11131</v>
      </c>
      <c r="I25" s="16">
        <v>11573</v>
      </c>
      <c r="J25" s="16">
        <v>652</v>
      </c>
      <c r="K25" s="39"/>
      <c r="L25" s="56"/>
      <c r="M25" s="1896"/>
      <c r="N25" s="1009"/>
      <c r="P25" s="1009"/>
      <c r="Q25" s="1009"/>
      <c r="R25" s="1235"/>
      <c r="S25" s="1235"/>
      <c r="T25" s="1235"/>
      <c r="U25" s="1235"/>
      <c r="V25" s="39"/>
      <c r="Y25" s="39" t="s">
        <v>1802</v>
      </c>
      <c r="Z25" s="1095">
        <v>30619</v>
      </c>
      <c r="AA25" s="1095">
        <v>15600</v>
      </c>
      <c r="AB25" s="1095">
        <v>4207</v>
      </c>
      <c r="AC25" s="1095">
        <v>1568</v>
      </c>
      <c r="AD25" s="1095">
        <v>9242</v>
      </c>
      <c r="AE25" s="1090">
        <v>11234</v>
      </c>
      <c r="AF25" s="1090">
        <v>6452</v>
      </c>
      <c r="AG25" s="1090">
        <v>9644</v>
      </c>
      <c r="AH25" s="1090">
        <v>3288</v>
      </c>
    </row>
    <row r="26" spans="1:34" ht="18" customHeight="1">
      <c r="A26" s="144" t="s">
        <v>1252</v>
      </c>
      <c r="B26" s="33">
        <v>27059</v>
      </c>
      <c r="C26" s="16">
        <v>19081</v>
      </c>
      <c r="D26" s="16">
        <v>5763</v>
      </c>
      <c r="E26" s="16">
        <v>1306</v>
      </c>
      <c r="F26" s="16">
        <v>909</v>
      </c>
      <c r="G26" s="16">
        <v>9118</v>
      </c>
      <c r="H26" s="16">
        <v>8660</v>
      </c>
      <c r="I26" s="16">
        <v>9008</v>
      </c>
      <c r="J26" s="16">
        <v>270</v>
      </c>
      <c r="K26" s="39"/>
      <c r="L26" s="1897"/>
      <c r="M26" s="35"/>
      <c r="N26" s="1014"/>
      <c r="O26" s="1009"/>
      <c r="P26" s="1009"/>
      <c r="Q26" s="1009"/>
      <c r="R26" s="1235"/>
      <c r="S26" s="1235"/>
      <c r="T26" s="1235"/>
      <c r="U26" s="1235"/>
      <c r="V26" s="39"/>
      <c r="Y26" s="39" t="s">
        <v>1826</v>
      </c>
      <c r="Z26" s="1095">
        <v>19224</v>
      </c>
      <c r="AA26" s="1095">
        <v>14386</v>
      </c>
      <c r="AB26" s="1095">
        <v>2437</v>
      </c>
      <c r="AC26" s="1095">
        <v>959</v>
      </c>
      <c r="AD26" s="1095">
        <v>1442</v>
      </c>
      <c r="AE26" s="1090">
        <v>9641</v>
      </c>
      <c r="AF26" s="1090">
        <v>4402</v>
      </c>
      <c r="AG26" s="1090">
        <v>5171</v>
      </c>
      <c r="AH26" s="1090">
        <v>9</v>
      </c>
    </row>
    <row r="27" spans="1:34" ht="18" customHeight="1">
      <c r="A27" s="144" t="s">
        <v>182</v>
      </c>
      <c r="B27" s="33">
        <v>14929</v>
      </c>
      <c r="C27" s="16">
        <v>7905</v>
      </c>
      <c r="D27" s="16">
        <v>2259</v>
      </c>
      <c r="E27" s="16">
        <v>3819</v>
      </c>
      <c r="F27" s="16">
        <v>948</v>
      </c>
      <c r="G27" s="16">
        <v>4632</v>
      </c>
      <c r="H27" s="16">
        <v>4239</v>
      </c>
      <c r="I27" s="16">
        <v>5132</v>
      </c>
      <c r="J27" s="16">
        <v>925</v>
      </c>
      <c r="K27" s="39"/>
      <c r="L27" s="56"/>
      <c r="M27" s="1898"/>
      <c r="P27" s="1009"/>
      <c r="Q27" s="1009"/>
      <c r="R27" s="1235"/>
      <c r="S27" s="1235"/>
      <c r="T27" s="1235"/>
      <c r="U27" s="1235"/>
      <c r="V27" s="39"/>
      <c r="Y27" s="39" t="s">
        <v>1841</v>
      </c>
      <c r="Z27" s="1095">
        <v>34465</v>
      </c>
      <c r="AA27" s="1095">
        <v>19506</v>
      </c>
      <c r="AB27" s="1095">
        <v>11159</v>
      </c>
      <c r="AC27" s="1095">
        <v>1935</v>
      </c>
      <c r="AD27" s="1095">
        <v>1865</v>
      </c>
      <c r="AE27" s="1090">
        <v>19920</v>
      </c>
      <c r="AF27" s="1090">
        <v>3961</v>
      </c>
      <c r="AG27" s="1090">
        <v>10189</v>
      </c>
      <c r="AH27" s="1090">
        <v>393</v>
      </c>
    </row>
    <row r="28" spans="1:34" ht="18" customHeight="1">
      <c r="A28" s="144" t="s">
        <v>183</v>
      </c>
      <c r="B28" s="164">
        <v>18902</v>
      </c>
      <c r="C28" s="164">
        <v>12157</v>
      </c>
      <c r="D28" s="164">
        <v>4455</v>
      </c>
      <c r="E28" s="164">
        <v>1754</v>
      </c>
      <c r="F28" s="164">
        <v>537</v>
      </c>
      <c r="G28" s="165">
        <v>5285</v>
      </c>
      <c r="H28" s="165">
        <v>6733</v>
      </c>
      <c r="I28" s="165">
        <v>6377</v>
      </c>
      <c r="J28" s="165">
        <v>504</v>
      </c>
      <c r="K28" s="39"/>
      <c r="L28" s="56"/>
      <c r="M28" s="1009"/>
      <c r="N28" s="1009"/>
      <c r="O28" s="1009"/>
      <c r="P28" s="1009"/>
      <c r="Q28" s="1009"/>
      <c r="R28" s="1235"/>
      <c r="S28" s="1235"/>
      <c r="T28" s="1235"/>
      <c r="U28" s="1235"/>
      <c r="V28" s="39"/>
      <c r="Y28" s="39" t="s">
        <v>1845</v>
      </c>
      <c r="Z28" s="1095">
        <v>28403</v>
      </c>
      <c r="AA28" s="1095">
        <v>18444</v>
      </c>
      <c r="AB28" s="1095">
        <v>2464</v>
      </c>
      <c r="AC28" s="1095">
        <v>5182</v>
      </c>
      <c r="AD28" s="1095">
        <v>2315</v>
      </c>
      <c r="AE28" s="1090">
        <v>5433</v>
      </c>
      <c r="AF28" s="1090">
        <v>10564</v>
      </c>
      <c r="AG28" s="1090">
        <v>11326</v>
      </c>
      <c r="AH28" s="1090">
        <v>1078</v>
      </c>
    </row>
    <row r="29" spans="1:34" ht="18" customHeight="1">
      <c r="A29" s="144"/>
      <c r="B29" s="33"/>
      <c r="C29" s="16"/>
      <c r="D29" s="16"/>
      <c r="E29" s="16"/>
      <c r="F29" s="16"/>
      <c r="G29" s="16"/>
      <c r="H29" s="16"/>
      <c r="I29" s="16"/>
      <c r="J29" s="16"/>
      <c r="K29" s="39"/>
      <c r="L29" s="56"/>
      <c r="M29" s="1009"/>
      <c r="N29" s="1009"/>
      <c r="O29" s="1009"/>
      <c r="P29" s="1009"/>
      <c r="Q29" s="1009"/>
      <c r="R29" s="1235"/>
      <c r="S29" s="1235"/>
      <c r="T29" s="1235"/>
      <c r="U29" s="1235"/>
      <c r="V29" s="39"/>
      <c r="Y29" s="39" t="s">
        <v>1849</v>
      </c>
      <c r="Z29" s="1095">
        <v>25662</v>
      </c>
      <c r="AA29" s="1095">
        <v>14989</v>
      </c>
      <c r="AB29" s="1095">
        <v>6622</v>
      </c>
      <c r="AC29" s="1095">
        <v>2242</v>
      </c>
      <c r="AD29" s="1095">
        <v>1810</v>
      </c>
      <c r="AE29" s="1090">
        <v>4750</v>
      </c>
      <c r="AF29" s="1090">
        <v>7934</v>
      </c>
      <c r="AG29" s="1090">
        <v>12354</v>
      </c>
      <c r="AH29" s="1090">
        <v>622</v>
      </c>
    </row>
    <row r="30" spans="1:34" ht="18" customHeight="1">
      <c r="A30" s="166" t="s">
        <v>52</v>
      </c>
      <c r="B30" s="1059">
        <f>((B28/B27)*100)-100</f>
        <v>26.612633130149362</v>
      </c>
      <c r="C30" s="1250">
        <f>IFERROR(((C28/C27)*100)-100,"-")</f>
        <v>53.788741302972795</v>
      </c>
      <c r="D30" s="1250">
        <f t="shared" ref="D30:F30" si="1">IFERROR(((D28/D27)*100)-100,"-")</f>
        <v>97.211155378486069</v>
      </c>
      <c r="E30" s="1250">
        <f t="shared" si="1"/>
        <v>-54.071746530505365</v>
      </c>
      <c r="F30" s="1250">
        <f t="shared" si="1"/>
        <v>-43.35443037974683</v>
      </c>
      <c r="G30" s="1059">
        <f t="shared" ref="G30:I30" si="2">((G28/G27)*100)-100</f>
        <v>14.097582037996531</v>
      </c>
      <c r="H30" s="1059">
        <f t="shared" si="2"/>
        <v>58.834630809153111</v>
      </c>
      <c r="I30" s="1059">
        <f t="shared" si="2"/>
        <v>24.259547934528442</v>
      </c>
      <c r="J30" s="1250">
        <f>IFERROR(((J28/J27)*100)-100,"-")</f>
        <v>-45.513513513513516</v>
      </c>
      <c r="K30" s="39"/>
      <c r="L30" s="56"/>
      <c r="M30" s="1009"/>
      <c r="N30" s="1009"/>
      <c r="O30" s="1009"/>
      <c r="P30" s="1009"/>
      <c r="Q30" s="1009"/>
      <c r="R30" s="1235"/>
      <c r="S30" s="1235"/>
      <c r="T30" s="1235"/>
      <c r="U30" s="1235"/>
      <c r="V30" s="39"/>
      <c r="Y30" s="39" t="s">
        <v>1852</v>
      </c>
      <c r="Z30" s="1095">
        <v>46831</v>
      </c>
      <c r="AA30" s="1095">
        <v>39141</v>
      </c>
      <c r="AB30" s="1095">
        <v>3301</v>
      </c>
      <c r="AC30" s="1095">
        <v>2726</v>
      </c>
      <c r="AD30" s="1095">
        <v>1663</v>
      </c>
      <c r="AE30" s="1090">
        <v>23473</v>
      </c>
      <c r="AF30" s="1090">
        <v>11131</v>
      </c>
      <c r="AG30" s="1090">
        <v>11573</v>
      </c>
      <c r="AH30" s="1090">
        <v>652</v>
      </c>
    </row>
    <row r="31" spans="1:34" ht="18" customHeight="1" thickBot="1">
      <c r="A31" s="167" t="s">
        <v>36</v>
      </c>
      <c r="B31" s="1252">
        <f>((B28/B16)*100)-100</f>
        <v>2.7785329780870995</v>
      </c>
      <c r="C31" s="1060">
        <f>IFERROR(((C28/C16)*100)-100,"-")</f>
        <v>54.629865174255912</v>
      </c>
      <c r="D31" s="1060">
        <f t="shared" ref="D31:F31" si="3">IFERROR(((D28/D16)*100)-100,"-")</f>
        <v>-45.121951219512191</v>
      </c>
      <c r="E31" s="1060">
        <f t="shared" si="3"/>
        <v>15.39473684210526</v>
      </c>
      <c r="F31" s="1060">
        <f t="shared" si="3"/>
        <v>-39.798206278026903</v>
      </c>
      <c r="G31" s="1252">
        <f t="shared" ref="G31:I31" si="4">((G28/G16)*100)-100</f>
        <v>-26.001120134416141</v>
      </c>
      <c r="H31" s="1252">
        <f t="shared" si="4"/>
        <v>23.495964783565654</v>
      </c>
      <c r="I31" s="1252">
        <f t="shared" si="4"/>
        <v>15.777051561365283</v>
      </c>
      <c r="J31" s="1060">
        <f>IFERROR(((J28/J16)*100)-100,"-")</f>
        <v>76.223776223776241</v>
      </c>
      <c r="K31" s="39"/>
      <c r="L31" s="56"/>
      <c r="M31" s="1009"/>
      <c r="N31" s="1009"/>
      <c r="O31" s="1009"/>
      <c r="P31" s="1009"/>
      <c r="Q31" s="1009"/>
      <c r="R31" s="1235"/>
      <c r="S31" s="1235"/>
      <c r="T31" s="1235"/>
      <c r="U31" s="1235"/>
      <c r="V31" s="39"/>
      <c r="Y31" s="39" t="s">
        <v>1252</v>
      </c>
      <c r="Z31" s="1095">
        <v>27059</v>
      </c>
      <c r="AA31" s="1095">
        <v>19081</v>
      </c>
      <c r="AB31" s="1095">
        <v>5763</v>
      </c>
      <c r="AC31" s="1095">
        <v>1306</v>
      </c>
      <c r="AD31" s="1095">
        <v>909</v>
      </c>
      <c r="AE31" s="1090">
        <v>9118</v>
      </c>
      <c r="AF31" s="1090">
        <v>8660</v>
      </c>
      <c r="AG31" s="1090">
        <v>9008</v>
      </c>
      <c r="AH31" s="1090">
        <v>270</v>
      </c>
    </row>
    <row r="32" spans="1:34" ht="18" customHeight="1">
      <c r="A32" s="2441"/>
      <c r="B32" s="2442"/>
      <c r="C32" s="2442"/>
      <c r="D32" s="2442"/>
      <c r="E32" s="2442"/>
      <c r="F32" s="2442"/>
      <c r="G32" s="2442"/>
      <c r="H32" s="102"/>
      <c r="I32" s="102"/>
      <c r="J32" s="102"/>
      <c r="K32" s="39"/>
      <c r="L32" s="56"/>
      <c r="M32" s="1009"/>
      <c r="N32" s="1009"/>
      <c r="O32" s="1009"/>
      <c r="P32" s="1009"/>
      <c r="Q32" s="1009"/>
      <c r="R32" s="1235"/>
      <c r="S32" s="1235"/>
      <c r="T32" s="1235"/>
      <c r="U32" s="1235"/>
      <c r="V32" s="39"/>
      <c r="Y32" s="39" t="s">
        <v>182</v>
      </c>
      <c r="Z32" s="1095">
        <v>14929</v>
      </c>
      <c r="AA32" s="1095">
        <v>7905</v>
      </c>
      <c r="AB32" s="1095">
        <v>2259</v>
      </c>
      <c r="AC32" s="1095">
        <v>3819</v>
      </c>
      <c r="AD32" s="1095">
        <v>948</v>
      </c>
      <c r="AE32" s="1090">
        <v>4632</v>
      </c>
      <c r="AF32" s="1090">
        <v>4239</v>
      </c>
      <c r="AG32" s="1090">
        <v>5132</v>
      </c>
      <c r="AH32" s="1090">
        <v>925</v>
      </c>
    </row>
    <row r="33" spans="1:34" ht="18" customHeight="1">
      <c r="A33" s="168"/>
      <c r="B33" s="102"/>
      <c r="C33" s="102"/>
      <c r="D33" s="102"/>
      <c r="E33" s="102"/>
      <c r="F33" s="102"/>
      <c r="G33" s="102"/>
      <c r="H33" s="102"/>
      <c r="I33" s="102"/>
      <c r="J33" s="102"/>
      <c r="K33" s="39"/>
      <c r="L33" s="56"/>
      <c r="M33" s="1009"/>
      <c r="N33" s="1009"/>
      <c r="O33" s="1009"/>
      <c r="P33" s="1009"/>
      <c r="Q33" s="1009"/>
      <c r="R33" s="1235"/>
      <c r="S33" s="1235"/>
      <c r="T33" s="1235"/>
      <c r="U33" s="1235"/>
      <c r="V33" s="39"/>
      <c r="Y33" s="39" t="s">
        <v>183</v>
      </c>
      <c r="Z33" s="1095">
        <v>18902</v>
      </c>
      <c r="AA33" s="1095">
        <v>12157</v>
      </c>
      <c r="AB33" s="1095">
        <v>4455</v>
      </c>
      <c r="AC33" s="1095">
        <v>1754</v>
      </c>
      <c r="AD33" s="1095">
        <v>537</v>
      </c>
      <c r="AE33" s="1090">
        <v>5285</v>
      </c>
      <c r="AF33" s="1090">
        <v>6733</v>
      </c>
      <c r="AG33" s="1090">
        <v>6377</v>
      </c>
      <c r="AH33" s="1090">
        <v>504</v>
      </c>
    </row>
    <row r="34" spans="1:34" ht="18" customHeight="1">
      <c r="A34" s="168"/>
      <c r="B34" s="102"/>
      <c r="C34" s="102"/>
      <c r="D34" s="102"/>
      <c r="E34" s="102"/>
      <c r="F34" s="102"/>
      <c r="G34" s="102"/>
      <c r="H34" s="102"/>
      <c r="I34" s="102"/>
      <c r="J34" s="102"/>
      <c r="K34" s="39"/>
      <c r="L34" s="56"/>
      <c r="M34" s="1009"/>
      <c r="N34" s="1009"/>
      <c r="O34" s="1009"/>
      <c r="P34" s="1009"/>
      <c r="Q34" s="1009"/>
      <c r="R34" s="1235"/>
      <c r="S34" s="1235"/>
      <c r="T34" s="1235"/>
      <c r="U34" s="1235"/>
      <c r="V34" s="39"/>
      <c r="Y34" s="39"/>
      <c r="Z34" s="1095"/>
      <c r="AA34" s="1095"/>
      <c r="AB34" s="1095"/>
      <c r="AC34" s="1095"/>
      <c r="AD34" s="1095"/>
      <c r="AE34" s="1090"/>
      <c r="AF34" s="1090"/>
      <c r="AG34" s="1090"/>
      <c r="AH34" s="1090"/>
    </row>
    <row r="35" spans="1:34" ht="18" customHeight="1">
      <c r="A35" s="168"/>
      <c r="B35" s="102"/>
      <c r="C35" s="102"/>
      <c r="D35" s="102"/>
      <c r="E35" s="102"/>
      <c r="F35" s="102"/>
      <c r="G35" s="102"/>
      <c r="H35" s="102"/>
      <c r="I35" s="102"/>
      <c r="J35" s="102"/>
      <c r="K35" s="39"/>
      <c r="L35" s="989"/>
      <c r="M35" s="1009"/>
      <c r="N35" s="1009"/>
      <c r="O35" s="1009"/>
      <c r="P35" s="1009"/>
      <c r="Q35" s="1009"/>
      <c r="R35" s="1009"/>
      <c r="S35" s="1009"/>
      <c r="T35" s="1009"/>
      <c r="U35" s="1009"/>
      <c r="V35" s="39"/>
      <c r="Y35" s="1096" t="s">
        <v>1289</v>
      </c>
      <c r="Z35" s="1097">
        <f>SUM(Z22:Z33)</f>
        <v>512620</v>
      </c>
      <c r="AA35" s="1097">
        <f t="shared" ref="AA35:AH35" si="5">SUM(AA22:AA33)</f>
        <v>365971</v>
      </c>
      <c r="AB35" s="1097">
        <f t="shared" si="5"/>
        <v>73982</v>
      </c>
      <c r="AC35" s="1097">
        <f t="shared" si="5"/>
        <v>49129</v>
      </c>
      <c r="AD35" s="1097">
        <f t="shared" si="5"/>
        <v>23542</v>
      </c>
      <c r="AE35" s="1097">
        <f t="shared" si="5"/>
        <v>313156</v>
      </c>
      <c r="AF35" s="1097">
        <f t="shared" si="5"/>
        <v>89690</v>
      </c>
      <c r="AG35" s="1097">
        <f t="shared" si="5"/>
        <v>100657</v>
      </c>
      <c r="AH35" s="1097">
        <f t="shared" si="5"/>
        <v>9094</v>
      </c>
    </row>
    <row r="36" spans="1:34" ht="12" customHeight="1">
      <c r="A36" s="39"/>
      <c r="B36" s="39"/>
      <c r="C36" s="39"/>
      <c r="D36" s="39"/>
      <c r="E36" s="39"/>
      <c r="F36" s="39"/>
      <c r="G36" s="39"/>
      <c r="H36" s="39"/>
      <c r="I36" s="39"/>
      <c r="J36" s="39"/>
      <c r="K36" s="39"/>
      <c r="L36" s="39"/>
      <c r="R36" s="39"/>
      <c r="S36" s="39"/>
      <c r="T36" s="39"/>
      <c r="U36" s="39"/>
      <c r="V36" s="39"/>
      <c r="W36" s="39"/>
    </row>
    <row r="37" spans="1:34" ht="16.5" customHeight="1">
      <c r="A37" s="39"/>
      <c r="B37" s="39"/>
      <c r="C37" s="39"/>
      <c r="D37" s="39"/>
      <c r="E37" s="39"/>
      <c r="F37" s="39"/>
      <c r="G37" s="39"/>
      <c r="H37" s="39"/>
      <c r="I37" s="39"/>
      <c r="J37" s="39"/>
      <c r="K37" s="39"/>
      <c r="L37" s="39"/>
      <c r="R37" s="39"/>
      <c r="S37" s="39"/>
      <c r="T37" s="39"/>
      <c r="U37" s="39"/>
      <c r="V37" s="39"/>
      <c r="W37" s="39"/>
    </row>
    <row r="38" spans="1:34" ht="18" customHeight="1">
      <c r="K38" s="39"/>
      <c r="L38" s="39"/>
      <c r="R38" s="39"/>
      <c r="S38" s="39"/>
      <c r="T38" s="39"/>
      <c r="U38" s="39"/>
      <c r="V38" s="39"/>
      <c r="W38" s="39"/>
    </row>
    <row r="39" spans="1:34" ht="18" customHeight="1">
      <c r="K39" s="39"/>
      <c r="L39" s="39"/>
      <c r="R39" s="39"/>
      <c r="S39" s="39"/>
      <c r="T39" s="39"/>
      <c r="U39" s="39"/>
      <c r="V39" s="39"/>
      <c r="W39" s="39"/>
    </row>
    <row r="40" spans="1:34" ht="17.25" customHeight="1">
      <c r="A40" s="1"/>
      <c r="B40" s="1"/>
      <c r="C40" s="1"/>
      <c r="D40" s="1"/>
      <c r="E40" s="1"/>
      <c r="F40" s="1"/>
      <c r="G40" s="1"/>
      <c r="H40" s="1"/>
      <c r="I40" s="1"/>
      <c r="J40" s="1"/>
      <c r="K40" s="39"/>
      <c r="L40" s="39"/>
      <c r="R40" s="39"/>
      <c r="S40" s="39"/>
      <c r="T40" s="39"/>
      <c r="U40" s="39"/>
      <c r="V40" s="39"/>
      <c r="W40" s="39"/>
    </row>
    <row r="41" spans="1:34" ht="17.25" customHeight="1">
      <c r="A41" s="1"/>
      <c r="B41" s="1"/>
      <c r="C41" s="1"/>
      <c r="D41" s="1"/>
      <c r="E41" s="1"/>
      <c r="F41" s="1"/>
      <c r="G41" s="1"/>
      <c r="H41" s="1"/>
      <c r="I41" s="1"/>
      <c r="J41" s="1"/>
      <c r="K41" s="39"/>
      <c r="L41" s="39"/>
      <c r="R41" s="39"/>
      <c r="S41" s="39"/>
      <c r="T41" s="39"/>
      <c r="U41" s="39"/>
      <c r="V41" s="39"/>
      <c r="W41" s="39"/>
    </row>
    <row r="42" spans="1:34" ht="17.25" customHeight="1">
      <c r="K42" s="39"/>
      <c r="L42" s="39"/>
      <c r="R42" s="39"/>
      <c r="S42" s="39"/>
      <c r="T42" s="39"/>
      <c r="U42" s="39"/>
      <c r="V42" s="39"/>
      <c r="W42" s="39"/>
    </row>
    <row r="43" spans="1:34" ht="17.25" customHeight="1">
      <c r="K43" s="39"/>
      <c r="L43" s="39"/>
      <c r="R43" s="39"/>
      <c r="S43" s="39"/>
      <c r="T43" s="39"/>
      <c r="U43" s="39"/>
      <c r="V43" s="39"/>
      <c r="W43" s="39"/>
    </row>
    <row r="44" spans="1:34" ht="17.25" customHeight="1">
      <c r="K44" s="39"/>
      <c r="L44" s="39"/>
      <c r="M44" s="39"/>
      <c r="N44" s="39"/>
      <c r="O44" s="39"/>
      <c r="P44" s="39"/>
      <c r="Q44" s="39"/>
      <c r="R44" s="39"/>
      <c r="S44" s="39"/>
      <c r="T44" s="39"/>
      <c r="U44" s="39"/>
      <c r="V44" s="39"/>
      <c r="W44" s="39"/>
    </row>
    <row r="45" spans="1:34" ht="17.25" customHeight="1">
      <c r="K45" s="39"/>
      <c r="L45" s="39"/>
      <c r="M45" s="39"/>
      <c r="N45" s="39"/>
      <c r="O45" s="39"/>
      <c r="P45" s="39"/>
      <c r="Q45" s="39"/>
      <c r="R45" s="39"/>
      <c r="S45" s="39"/>
      <c r="T45" s="39"/>
      <c r="U45" s="39"/>
      <c r="V45" s="39"/>
      <c r="W45" s="39"/>
    </row>
    <row r="46" spans="1:34" ht="17.25" customHeight="1">
      <c r="K46" s="39"/>
      <c r="L46" s="39"/>
      <c r="M46" s="39"/>
      <c r="N46" s="39"/>
      <c r="O46" s="39"/>
      <c r="P46" s="39"/>
      <c r="Q46" s="39"/>
      <c r="R46" s="39"/>
      <c r="S46" s="39"/>
      <c r="T46" s="39"/>
      <c r="U46" s="39"/>
      <c r="V46" s="39"/>
      <c r="W46" s="39"/>
    </row>
    <row r="47" spans="1:34" ht="17.25" customHeight="1">
      <c r="K47" s="39"/>
      <c r="L47" s="39"/>
      <c r="M47" s="39"/>
      <c r="N47" s="39"/>
      <c r="O47" s="39"/>
      <c r="P47" s="39"/>
      <c r="Q47" s="39"/>
      <c r="R47" s="39"/>
      <c r="S47" s="39"/>
      <c r="T47" s="39"/>
      <c r="U47" s="39"/>
      <c r="V47" s="39"/>
      <c r="W47" s="39"/>
    </row>
    <row r="48" spans="1:34" ht="17.25" customHeight="1">
      <c r="K48" s="39"/>
      <c r="L48" s="39"/>
      <c r="M48" s="39"/>
      <c r="N48" s="39"/>
      <c r="O48" s="39"/>
      <c r="P48" s="39"/>
      <c r="Q48" s="39"/>
      <c r="R48" s="39"/>
      <c r="S48" s="39"/>
      <c r="T48" s="39"/>
      <c r="U48" s="39"/>
      <c r="V48" s="39"/>
      <c r="W48" s="39"/>
    </row>
    <row r="49" spans="1:31" ht="17.25" customHeight="1">
      <c r="K49" s="39"/>
      <c r="L49" s="39"/>
      <c r="M49" s="39"/>
      <c r="N49" s="39"/>
      <c r="O49" s="39"/>
      <c r="P49" s="39"/>
      <c r="Q49" s="39"/>
      <c r="R49" s="39"/>
      <c r="S49" s="39"/>
      <c r="T49" s="39"/>
      <c r="U49" s="39"/>
      <c r="V49" s="39"/>
      <c r="W49" s="39"/>
    </row>
    <row r="50" spans="1:31" ht="18" customHeight="1">
      <c r="K50" s="39"/>
      <c r="V50" s="39"/>
      <c r="W50" s="39"/>
    </row>
    <row r="51" spans="1:31" ht="18" customHeight="1">
      <c r="K51" s="39"/>
      <c r="L51" s="2398" t="s">
        <v>288</v>
      </c>
      <c r="M51" s="2398"/>
      <c r="N51" s="2398"/>
      <c r="O51" s="2398"/>
      <c r="P51" s="2398"/>
      <c r="Q51" s="2398"/>
      <c r="R51" s="2398"/>
      <c r="S51" s="2398"/>
      <c r="T51" s="2398"/>
      <c r="U51" s="2398"/>
      <c r="V51" s="39"/>
      <c r="W51" s="39"/>
    </row>
    <row r="52" spans="1:31" ht="18" customHeight="1" thickBot="1">
      <c r="K52" s="39"/>
      <c r="L52" s="78"/>
      <c r="M52" s="78"/>
      <c r="N52" s="78"/>
      <c r="O52" s="78"/>
      <c r="P52" s="78"/>
      <c r="Q52" s="78"/>
      <c r="R52" s="78"/>
      <c r="S52" s="2460" t="s">
        <v>289</v>
      </c>
      <c r="T52" s="2461"/>
      <c r="U52" s="2461"/>
      <c r="V52" s="39"/>
      <c r="W52" s="39"/>
    </row>
    <row r="53" spans="1:31" ht="18" customHeight="1">
      <c r="L53" s="2367" t="s">
        <v>5</v>
      </c>
      <c r="M53" s="2365" t="s">
        <v>290</v>
      </c>
      <c r="N53" s="2367"/>
      <c r="O53" s="2454" t="s">
        <v>291</v>
      </c>
      <c r="P53" s="2455" t="s">
        <v>292</v>
      </c>
      <c r="Q53" s="2454" t="s">
        <v>293</v>
      </c>
      <c r="R53" s="2455" t="s">
        <v>294</v>
      </c>
      <c r="S53" s="2365" t="s">
        <v>295</v>
      </c>
      <c r="T53" s="2367"/>
      <c r="U53" s="2365" t="s">
        <v>296</v>
      </c>
      <c r="V53" s="56"/>
      <c r="W53" s="39"/>
    </row>
    <row r="54" spans="1:31" ht="18" customHeight="1">
      <c r="K54" s="1"/>
      <c r="L54" s="2395"/>
      <c r="M54" s="2368"/>
      <c r="N54" s="2370"/>
      <c r="O54" s="2440"/>
      <c r="P54" s="2436"/>
      <c r="Q54" s="2440"/>
      <c r="R54" s="2436"/>
      <c r="S54" s="2368"/>
      <c r="T54" s="2370"/>
      <c r="U54" s="2456"/>
      <c r="V54" s="72"/>
    </row>
    <row r="55" spans="1:31" s="1" customFormat="1" ht="23.25" customHeight="1">
      <c r="A55" s="40"/>
      <c r="B55" s="40"/>
      <c r="C55" s="40"/>
      <c r="D55" s="40"/>
      <c r="E55" s="40"/>
      <c r="F55" s="40"/>
      <c r="G55" s="40"/>
      <c r="H55" s="40"/>
      <c r="I55" s="40"/>
      <c r="J55" s="40"/>
      <c r="K55" s="40"/>
      <c r="L55" s="2370"/>
      <c r="M55" s="27" t="s">
        <v>297</v>
      </c>
      <c r="N55" s="27" t="s">
        <v>298</v>
      </c>
      <c r="O55" s="27" t="s">
        <v>299</v>
      </c>
      <c r="P55" s="27" t="s">
        <v>300</v>
      </c>
      <c r="Q55" s="27" t="s">
        <v>299</v>
      </c>
      <c r="R55" s="27" t="s">
        <v>299</v>
      </c>
      <c r="S55" s="84" t="s">
        <v>301</v>
      </c>
      <c r="T55" s="84" t="s">
        <v>302</v>
      </c>
      <c r="U55" s="27" t="s">
        <v>299</v>
      </c>
    </row>
    <row r="56" spans="1:31" ht="18" customHeight="1">
      <c r="L56" s="686" t="s">
        <v>2105</v>
      </c>
      <c r="M56" s="163">
        <v>99810</v>
      </c>
      <c r="N56" s="170">
        <v>83957</v>
      </c>
      <c r="O56" s="163">
        <v>40420</v>
      </c>
      <c r="P56" s="163">
        <v>27733</v>
      </c>
      <c r="Q56" s="163">
        <v>217006</v>
      </c>
      <c r="R56" s="163">
        <v>78207</v>
      </c>
      <c r="S56" s="163">
        <v>15401</v>
      </c>
      <c r="T56" s="163">
        <v>6528</v>
      </c>
      <c r="U56" s="170">
        <v>190021</v>
      </c>
    </row>
    <row r="57" spans="1:31" ht="18" customHeight="1">
      <c r="L57" s="686" t="s">
        <v>198</v>
      </c>
      <c r="M57" s="163">
        <v>100390</v>
      </c>
      <c r="N57" s="170">
        <v>84800</v>
      </c>
      <c r="O57" s="163">
        <v>40236</v>
      </c>
      <c r="P57" s="163">
        <v>27515</v>
      </c>
      <c r="Q57" s="163">
        <v>215608</v>
      </c>
      <c r="R57" s="163">
        <v>77930</v>
      </c>
      <c r="S57" s="163">
        <v>15644</v>
      </c>
      <c r="T57" s="163">
        <v>6551</v>
      </c>
      <c r="U57" s="170">
        <v>183220</v>
      </c>
    </row>
    <row r="58" spans="1:31" ht="18" customHeight="1">
      <c r="L58" s="1358" t="s">
        <v>806</v>
      </c>
      <c r="M58" s="163">
        <v>98047</v>
      </c>
      <c r="N58" s="170">
        <v>82856</v>
      </c>
      <c r="O58" s="163">
        <v>40208</v>
      </c>
      <c r="P58" s="163">
        <v>26435</v>
      </c>
      <c r="Q58" s="163">
        <v>206280</v>
      </c>
      <c r="R58" s="163">
        <v>76698</v>
      </c>
      <c r="S58" s="163">
        <v>14954</v>
      </c>
      <c r="T58" s="163">
        <v>6945</v>
      </c>
      <c r="U58" s="170">
        <v>179337</v>
      </c>
    </row>
    <row r="59" spans="1:31" ht="18" customHeight="1">
      <c r="L59" s="14" t="s">
        <v>807</v>
      </c>
      <c r="M59" s="163">
        <v>98811</v>
      </c>
      <c r="N59" s="170">
        <v>84872</v>
      </c>
      <c r="O59" s="163">
        <v>41119</v>
      </c>
      <c r="P59" s="163">
        <v>25479</v>
      </c>
      <c r="Q59" s="163">
        <v>200843</v>
      </c>
      <c r="R59" s="163">
        <v>69512</v>
      </c>
      <c r="S59" s="163">
        <v>14289</v>
      </c>
      <c r="T59" s="163">
        <v>6661</v>
      </c>
      <c r="U59" s="67">
        <v>169898</v>
      </c>
    </row>
    <row r="60" spans="1:31" ht="18" customHeight="1">
      <c r="L60" s="14" t="s">
        <v>808</v>
      </c>
      <c r="M60" s="163">
        <v>99451</v>
      </c>
      <c r="N60" s="170">
        <v>87129</v>
      </c>
      <c r="O60" s="163">
        <v>41914</v>
      </c>
      <c r="P60" s="163">
        <v>25745</v>
      </c>
      <c r="Q60" s="163">
        <v>203809</v>
      </c>
      <c r="R60" s="163">
        <v>65984</v>
      </c>
      <c r="S60" s="163">
        <v>14537</v>
      </c>
      <c r="T60" s="163">
        <v>6646</v>
      </c>
      <c r="U60" s="67" t="s">
        <v>2111</v>
      </c>
    </row>
    <row r="61" spans="1:31" ht="18" customHeight="1">
      <c r="L61" s="192"/>
      <c r="M61" s="170"/>
      <c r="N61" s="170"/>
      <c r="O61" s="170"/>
      <c r="P61" s="170"/>
      <c r="Q61" s="170"/>
      <c r="R61" s="170"/>
      <c r="S61" s="170"/>
      <c r="T61" s="170"/>
      <c r="U61" s="170"/>
    </row>
    <row r="62" spans="1:31" ht="18" customHeight="1">
      <c r="L62" s="687" t="s">
        <v>2028</v>
      </c>
      <c r="M62" s="17">
        <v>8101</v>
      </c>
      <c r="N62" s="67">
        <v>6850</v>
      </c>
      <c r="O62" s="17">
        <v>3280</v>
      </c>
      <c r="P62" s="17">
        <v>2083</v>
      </c>
      <c r="Q62" s="17">
        <v>16001</v>
      </c>
      <c r="R62" s="67">
        <v>5071</v>
      </c>
      <c r="S62" s="67">
        <v>1261</v>
      </c>
      <c r="T62" s="67">
        <v>439</v>
      </c>
      <c r="U62" s="67">
        <v>14284</v>
      </c>
      <c r="W62" s="205"/>
      <c r="X62" s="393"/>
      <c r="Y62" s="1042"/>
      <c r="Z62" s="393"/>
      <c r="AA62" s="393"/>
      <c r="AB62" s="393"/>
      <c r="AC62" s="1042"/>
      <c r="AD62" s="1042"/>
      <c r="AE62" s="1042"/>
    </row>
    <row r="63" spans="1:31" ht="18" customHeight="1">
      <c r="L63" s="687" t="s">
        <v>1175</v>
      </c>
      <c r="M63" s="17">
        <v>8523</v>
      </c>
      <c r="N63" s="67">
        <v>7316</v>
      </c>
      <c r="O63" s="17">
        <v>3528</v>
      </c>
      <c r="P63" s="17">
        <v>2244</v>
      </c>
      <c r="Q63" s="17">
        <v>17505</v>
      </c>
      <c r="R63" s="67">
        <v>5315</v>
      </c>
      <c r="S63" s="67">
        <v>1313</v>
      </c>
      <c r="T63" s="67">
        <v>461</v>
      </c>
      <c r="U63" s="67">
        <v>14823</v>
      </c>
      <c r="W63" s="205"/>
      <c r="X63" s="393"/>
      <c r="Y63" s="1042"/>
      <c r="Z63" s="393"/>
      <c r="AA63" s="393"/>
      <c r="AB63" s="393"/>
      <c r="AC63" s="1042"/>
      <c r="AD63" s="1042"/>
      <c r="AE63" s="1042"/>
    </row>
    <row r="64" spans="1:31" ht="18" customHeight="1">
      <c r="L64" s="687" t="s">
        <v>359</v>
      </c>
      <c r="M64" s="17">
        <v>9721</v>
      </c>
      <c r="N64" s="67">
        <v>8540</v>
      </c>
      <c r="O64" s="17">
        <v>4143</v>
      </c>
      <c r="P64" s="17">
        <v>2296</v>
      </c>
      <c r="Q64" s="17">
        <v>18274</v>
      </c>
      <c r="R64" s="67">
        <v>5265</v>
      </c>
      <c r="S64" s="67">
        <v>1158</v>
      </c>
      <c r="T64" s="67">
        <v>540</v>
      </c>
      <c r="U64" s="67">
        <v>14419</v>
      </c>
      <c r="W64" s="205"/>
      <c r="X64" s="1952"/>
      <c r="Y64" s="72"/>
      <c r="Z64" s="72"/>
      <c r="AA64" s="72"/>
      <c r="AB64" s="72"/>
      <c r="AC64" s="72"/>
      <c r="AD64" s="72"/>
      <c r="AE64" s="72"/>
    </row>
    <row r="65" spans="12:31" ht="18" customHeight="1">
      <c r="L65" s="688" t="s">
        <v>360</v>
      </c>
      <c r="M65" s="17">
        <v>9049</v>
      </c>
      <c r="N65" s="67">
        <v>7922</v>
      </c>
      <c r="O65" s="17">
        <v>3850</v>
      </c>
      <c r="P65" s="17">
        <v>2360</v>
      </c>
      <c r="Q65" s="17">
        <v>18718</v>
      </c>
      <c r="R65" s="67">
        <v>5633</v>
      </c>
      <c r="S65" s="67">
        <v>1143</v>
      </c>
      <c r="T65" s="67">
        <v>630</v>
      </c>
      <c r="U65" s="67">
        <v>14525</v>
      </c>
      <c r="W65" s="205"/>
      <c r="X65" s="1952"/>
      <c r="Y65" s="72"/>
      <c r="Z65" s="72"/>
      <c r="AA65" s="72"/>
      <c r="AB65" s="72"/>
      <c r="AC65" s="72"/>
      <c r="AD65" s="72"/>
      <c r="AE65" s="72"/>
    </row>
    <row r="66" spans="12:31" ht="18" customHeight="1">
      <c r="L66" s="687" t="s">
        <v>1909</v>
      </c>
      <c r="M66" s="17">
        <v>7669</v>
      </c>
      <c r="N66" s="67">
        <v>6583</v>
      </c>
      <c r="O66" s="17">
        <v>3160</v>
      </c>
      <c r="P66" s="17">
        <v>2233</v>
      </c>
      <c r="Q66" s="17">
        <v>18109</v>
      </c>
      <c r="R66" s="67">
        <v>5820</v>
      </c>
      <c r="S66" s="67">
        <v>1115</v>
      </c>
      <c r="T66" s="67">
        <v>623</v>
      </c>
      <c r="U66" s="67" t="s">
        <v>303</v>
      </c>
      <c r="W66" s="155"/>
      <c r="X66" s="76"/>
    </row>
    <row r="67" spans="12:31" ht="18" customHeight="1">
      <c r="L67" s="687" t="s">
        <v>1791</v>
      </c>
      <c r="M67" s="17">
        <v>7573</v>
      </c>
      <c r="N67" s="67">
        <v>6447</v>
      </c>
      <c r="O67" s="17">
        <v>3108</v>
      </c>
      <c r="P67" s="17">
        <v>2171</v>
      </c>
      <c r="Q67" s="17">
        <v>17498</v>
      </c>
      <c r="R67" s="67">
        <v>5776</v>
      </c>
      <c r="S67" s="67">
        <v>1059</v>
      </c>
      <c r="T67" s="67">
        <v>543</v>
      </c>
      <c r="U67" s="67" t="s">
        <v>303</v>
      </c>
      <c r="W67" s="155"/>
      <c r="X67" s="76"/>
    </row>
    <row r="68" spans="12:31" ht="18" customHeight="1">
      <c r="L68" s="687" t="s">
        <v>1792</v>
      </c>
      <c r="M68" s="17">
        <v>8120</v>
      </c>
      <c r="N68" s="67">
        <v>6991</v>
      </c>
      <c r="O68" s="17">
        <v>3370</v>
      </c>
      <c r="P68" s="17">
        <v>2161</v>
      </c>
      <c r="Q68" s="17">
        <v>17416</v>
      </c>
      <c r="R68" s="67">
        <v>6284</v>
      </c>
      <c r="S68" s="67">
        <v>1068</v>
      </c>
      <c r="T68" s="67">
        <v>596</v>
      </c>
      <c r="U68" s="67" t="s">
        <v>303</v>
      </c>
      <c r="W68" s="155"/>
      <c r="X68" s="76"/>
    </row>
    <row r="69" spans="12:31" ht="18" customHeight="1">
      <c r="L69" s="687" t="s">
        <v>1803</v>
      </c>
      <c r="M69" s="17">
        <v>8539</v>
      </c>
      <c r="N69" s="67">
        <v>7417</v>
      </c>
      <c r="O69" s="17">
        <v>3598</v>
      </c>
      <c r="P69" s="17">
        <v>2215</v>
      </c>
      <c r="Q69" s="17">
        <v>17739</v>
      </c>
      <c r="R69" s="67">
        <v>6117</v>
      </c>
      <c r="S69" s="67">
        <v>1048</v>
      </c>
      <c r="T69" s="67">
        <v>577</v>
      </c>
      <c r="U69" s="67" t="s">
        <v>303</v>
      </c>
      <c r="W69" s="155"/>
      <c r="X69" s="76"/>
    </row>
    <row r="70" spans="12:31" ht="18" customHeight="1">
      <c r="L70" s="687" t="s">
        <v>1827</v>
      </c>
      <c r="M70" s="17">
        <v>7680</v>
      </c>
      <c r="N70" s="67">
        <v>6645</v>
      </c>
      <c r="O70" s="17">
        <v>3187</v>
      </c>
      <c r="P70" s="17">
        <v>2158</v>
      </c>
      <c r="Q70" s="17">
        <v>17261</v>
      </c>
      <c r="R70" s="67">
        <v>6081</v>
      </c>
      <c r="S70" s="67">
        <v>1287</v>
      </c>
      <c r="T70" s="67">
        <v>570</v>
      </c>
      <c r="U70" s="67" t="s">
        <v>303</v>
      </c>
      <c r="W70" s="155"/>
      <c r="X70" s="76"/>
    </row>
    <row r="71" spans="12:31" ht="18" customHeight="1">
      <c r="L71" s="688" t="s">
        <v>1842</v>
      </c>
      <c r="M71" s="17">
        <v>7729</v>
      </c>
      <c r="N71" s="67">
        <v>6743</v>
      </c>
      <c r="O71" s="17">
        <v>3262</v>
      </c>
      <c r="P71" s="17">
        <v>1916</v>
      </c>
      <c r="Q71" s="17">
        <v>15211</v>
      </c>
      <c r="R71" s="67">
        <v>5523</v>
      </c>
      <c r="S71" s="67">
        <v>1258</v>
      </c>
      <c r="T71" s="67">
        <v>551</v>
      </c>
      <c r="U71" s="67" t="s">
        <v>303</v>
      </c>
      <c r="W71" s="155"/>
      <c r="X71" s="76"/>
    </row>
    <row r="72" spans="12:31" ht="18" customHeight="1">
      <c r="L72" s="688" t="s">
        <v>1846</v>
      </c>
      <c r="M72" s="17">
        <v>9073</v>
      </c>
      <c r="N72" s="67">
        <v>8042</v>
      </c>
      <c r="O72" s="17">
        <v>3891</v>
      </c>
      <c r="P72" s="17">
        <v>2047</v>
      </c>
      <c r="Q72" s="17">
        <v>15988</v>
      </c>
      <c r="R72" s="67">
        <v>5106</v>
      </c>
      <c r="S72" s="67">
        <v>1307</v>
      </c>
      <c r="T72" s="67">
        <v>614</v>
      </c>
      <c r="U72" s="67" t="s">
        <v>303</v>
      </c>
      <c r="W72" s="155"/>
      <c r="X72" s="76"/>
    </row>
    <row r="73" spans="12:31" ht="18" customHeight="1">
      <c r="L73" s="688" t="s">
        <v>1850</v>
      </c>
      <c r="M73" s="17">
        <v>7247</v>
      </c>
      <c r="N73" s="67">
        <v>6317</v>
      </c>
      <c r="O73" s="17">
        <v>3017</v>
      </c>
      <c r="P73" s="17">
        <v>1895</v>
      </c>
      <c r="Q73" s="17">
        <v>14535</v>
      </c>
      <c r="R73" s="67">
        <v>4891</v>
      </c>
      <c r="S73" s="67">
        <v>1234</v>
      </c>
      <c r="T73" s="67">
        <v>606</v>
      </c>
      <c r="U73" s="67" t="s">
        <v>303</v>
      </c>
      <c r="W73" s="155"/>
      <c r="X73" s="76"/>
    </row>
    <row r="74" spans="12:31" ht="18" customHeight="1">
      <c r="L74" s="687" t="s">
        <v>1853</v>
      </c>
      <c r="M74" s="17">
        <v>8443</v>
      </c>
      <c r="N74" s="67">
        <v>7408</v>
      </c>
      <c r="O74" s="17">
        <v>3530</v>
      </c>
      <c r="P74" s="17">
        <v>2058</v>
      </c>
      <c r="Q74" s="17">
        <v>15826</v>
      </c>
      <c r="R74" s="67">
        <v>4874</v>
      </c>
      <c r="S74" s="67">
        <v>1333</v>
      </c>
      <c r="T74" s="67">
        <v>418</v>
      </c>
      <c r="U74" s="67" t="s">
        <v>303</v>
      </c>
      <c r="W74" s="155"/>
      <c r="X74" s="76"/>
    </row>
    <row r="75" spans="12:31" ht="18" customHeight="1">
      <c r="L75" s="687" t="s">
        <v>1175</v>
      </c>
      <c r="M75" s="17">
        <v>8693</v>
      </c>
      <c r="N75" s="67">
        <v>7756</v>
      </c>
      <c r="O75" s="17">
        <v>3686</v>
      </c>
      <c r="P75" s="17">
        <v>2252</v>
      </c>
      <c r="Q75" s="17">
        <v>17563</v>
      </c>
      <c r="R75" s="67">
        <v>5071</v>
      </c>
      <c r="S75" s="67">
        <v>1374</v>
      </c>
      <c r="T75" s="67">
        <v>405</v>
      </c>
      <c r="U75" s="67" t="s">
        <v>303</v>
      </c>
      <c r="W75" s="155"/>
      <c r="X75" s="76"/>
    </row>
    <row r="76" spans="12:31" ht="18" customHeight="1">
      <c r="L76" s="687" t="s">
        <v>359</v>
      </c>
      <c r="M76" s="17">
        <v>9887</v>
      </c>
      <c r="N76" s="67">
        <v>8896</v>
      </c>
      <c r="O76" s="17">
        <v>4282</v>
      </c>
      <c r="P76" s="17">
        <v>2252</v>
      </c>
      <c r="Q76" s="17">
        <v>17878</v>
      </c>
      <c r="R76" s="67">
        <v>5041</v>
      </c>
      <c r="S76" s="67">
        <v>1237</v>
      </c>
      <c r="T76" s="67">
        <v>540</v>
      </c>
      <c r="U76" s="67" t="s">
        <v>303</v>
      </c>
      <c r="W76" s="155"/>
      <c r="X76" s="76"/>
    </row>
    <row r="77" spans="12:31" ht="18" customHeight="1">
      <c r="L77" s="687" t="s">
        <v>360</v>
      </c>
      <c r="M77" s="252">
        <v>8798</v>
      </c>
      <c r="N77" s="253">
        <v>7884</v>
      </c>
      <c r="O77" s="252">
        <v>3823</v>
      </c>
      <c r="P77" s="252">
        <v>2387</v>
      </c>
      <c r="Q77" s="252">
        <v>18785</v>
      </c>
      <c r="R77" s="253">
        <v>5400</v>
      </c>
      <c r="S77" s="253">
        <v>1217</v>
      </c>
      <c r="T77" s="253">
        <v>603</v>
      </c>
      <c r="U77" s="67" t="s">
        <v>303</v>
      </c>
      <c r="W77" s="155"/>
      <c r="X77" s="76"/>
    </row>
    <row r="78" spans="12:31" ht="18" customHeight="1">
      <c r="L78" s="687"/>
      <c r="M78" s="17"/>
      <c r="N78" s="67"/>
      <c r="O78" s="17"/>
      <c r="P78" s="17"/>
      <c r="Q78" s="17"/>
      <c r="R78" s="67"/>
      <c r="S78" s="67"/>
      <c r="T78" s="67"/>
      <c r="U78" s="67"/>
      <c r="W78" s="155"/>
      <c r="X78" s="76"/>
    </row>
    <row r="79" spans="12:31" ht="18" customHeight="1">
      <c r="L79" s="152" t="s">
        <v>52</v>
      </c>
      <c r="M79" s="1059">
        <f>((M77/M76)*100)-100</f>
        <v>-11.014463436836252</v>
      </c>
      <c r="N79" s="1059">
        <f t="shared" ref="N79:T79" si="6">((N77/N76)*100)-100</f>
        <v>-11.375899280575538</v>
      </c>
      <c r="O79" s="1059">
        <f t="shared" si="6"/>
        <v>-10.719290051377868</v>
      </c>
      <c r="P79" s="1059">
        <f t="shared" si="6"/>
        <v>5.9946714031971595</v>
      </c>
      <c r="Q79" s="1059">
        <f t="shared" si="6"/>
        <v>5.0732744154827145</v>
      </c>
      <c r="R79" s="1059">
        <f t="shared" si="6"/>
        <v>7.1216028565760752</v>
      </c>
      <c r="S79" s="1059">
        <f t="shared" si="6"/>
        <v>-1.6168148746968427</v>
      </c>
      <c r="T79" s="1059">
        <f t="shared" si="6"/>
        <v>11.666666666666671</v>
      </c>
      <c r="U79" s="170" t="s">
        <v>868</v>
      </c>
      <c r="W79" s="155"/>
      <c r="X79" s="76"/>
    </row>
    <row r="80" spans="12:31" ht="18" customHeight="1" thickBot="1">
      <c r="L80" s="153" t="s">
        <v>36</v>
      </c>
      <c r="M80" s="1060">
        <f>((M77/M65)*100)-100</f>
        <v>-2.7737871588020795</v>
      </c>
      <c r="N80" s="1060">
        <f>((N77/N65)*100)-100</f>
        <v>-0.47967684928048016</v>
      </c>
      <c r="O80" s="1060">
        <f>((O77/O65)*100)-100</f>
        <v>-0.70129870129869687</v>
      </c>
      <c r="P80" s="1060">
        <f t="shared" ref="P80" si="7">((P77/P65)*100)-100</f>
        <v>1.1440677966101589</v>
      </c>
      <c r="Q80" s="1060">
        <f>((Q77/Q65)*100)-100</f>
        <v>0.35794422481035326</v>
      </c>
      <c r="R80" s="1060">
        <f>((R77/R65)*100)-100</f>
        <v>-4.1363394283685437</v>
      </c>
      <c r="S80" s="1060">
        <f>((S77/S65)*100)-100</f>
        <v>6.4741907261592218</v>
      </c>
      <c r="T80" s="1060">
        <f>((T77/T65)*100)-100</f>
        <v>-4.2857142857142776</v>
      </c>
      <c r="U80" s="171" t="s">
        <v>35</v>
      </c>
      <c r="W80" s="155"/>
      <c r="X80" s="76"/>
    </row>
    <row r="81" spans="1:24" ht="18" customHeight="1">
      <c r="L81" s="39" t="s">
        <v>1917</v>
      </c>
      <c r="M81" s="39"/>
      <c r="N81" s="39"/>
      <c r="O81" s="39"/>
      <c r="P81" s="39"/>
      <c r="Q81" s="39"/>
      <c r="R81" s="39"/>
      <c r="S81" s="39"/>
      <c r="T81" s="39"/>
      <c r="U81" s="172"/>
      <c r="W81" s="155"/>
      <c r="X81" s="76"/>
    </row>
    <row r="82" spans="1:24" ht="18" customHeight="1">
      <c r="L82" s="39"/>
      <c r="M82" s="39"/>
      <c r="N82" s="39"/>
      <c r="O82" s="39"/>
      <c r="P82" s="39"/>
      <c r="Q82" s="39"/>
      <c r="R82" s="39"/>
      <c r="S82" s="39"/>
      <c r="T82" s="39"/>
      <c r="U82" s="172"/>
      <c r="W82" s="155"/>
      <c r="X82" s="76"/>
    </row>
    <row r="83" spans="1:24" ht="18" customHeight="1">
      <c r="L83" s="39"/>
      <c r="M83" s="39"/>
      <c r="N83" s="39"/>
      <c r="O83" s="39"/>
      <c r="P83" s="39"/>
      <c r="Q83" s="39"/>
      <c r="R83" s="39"/>
      <c r="S83" s="39"/>
      <c r="T83" s="39"/>
      <c r="U83" s="172"/>
      <c r="W83" s="155"/>
      <c r="X83" s="76"/>
    </row>
    <row r="84" spans="1:24" ht="18" customHeight="1">
      <c r="L84" s="39"/>
      <c r="M84" s="39"/>
      <c r="N84" s="39"/>
      <c r="O84" s="39"/>
      <c r="P84" s="39"/>
      <c r="Q84" s="39"/>
      <c r="R84" s="39"/>
      <c r="S84" s="39"/>
      <c r="T84" s="39"/>
      <c r="U84" s="172"/>
      <c r="W84" s="155"/>
      <c r="X84" s="76"/>
    </row>
    <row r="85" spans="1:24" ht="18" customHeight="1" thickBot="1">
      <c r="L85" s="1015" t="s">
        <v>1494</v>
      </c>
      <c r="M85" s="1077" t="s">
        <v>1983</v>
      </c>
      <c r="W85" s="155"/>
      <c r="X85" s="76"/>
    </row>
    <row r="86" spans="1:24" ht="18" customHeight="1">
      <c r="L86" s="2457" t="s">
        <v>5</v>
      </c>
      <c r="M86" s="2437" t="s">
        <v>290</v>
      </c>
      <c r="N86" s="2438"/>
      <c r="O86" s="2439" t="s">
        <v>307</v>
      </c>
      <c r="P86" s="2435" t="s">
        <v>292</v>
      </c>
      <c r="Q86" s="2439" t="s">
        <v>293</v>
      </c>
      <c r="R86" s="2435" t="s">
        <v>294</v>
      </c>
      <c r="S86" s="2437" t="s">
        <v>295</v>
      </c>
      <c r="T86" s="2438"/>
      <c r="U86" s="2435" t="s">
        <v>296</v>
      </c>
      <c r="W86" s="155"/>
      <c r="X86" s="76"/>
    </row>
    <row r="87" spans="1:24" ht="18" customHeight="1">
      <c r="L87" s="2458"/>
      <c r="M87" s="2368"/>
      <c r="N87" s="2370"/>
      <c r="O87" s="2440"/>
      <c r="P87" s="2436"/>
      <c r="Q87" s="2440"/>
      <c r="R87" s="2436"/>
      <c r="S87" s="2368"/>
      <c r="T87" s="2370"/>
      <c r="U87" s="2436"/>
      <c r="W87" s="155"/>
      <c r="X87" s="76"/>
    </row>
    <row r="88" spans="1:24" ht="18" customHeight="1">
      <c r="L88" s="2459"/>
      <c r="M88" s="27" t="s">
        <v>297</v>
      </c>
      <c r="N88" s="27" t="s">
        <v>298</v>
      </c>
      <c r="O88" s="27" t="s">
        <v>299</v>
      </c>
      <c r="P88" s="27" t="s">
        <v>300</v>
      </c>
      <c r="Q88" s="27" t="s">
        <v>299</v>
      </c>
      <c r="R88" s="27" t="s">
        <v>299</v>
      </c>
      <c r="S88" s="84" t="s">
        <v>301</v>
      </c>
      <c r="T88" s="84" t="s">
        <v>302</v>
      </c>
      <c r="U88" s="27" t="s">
        <v>299</v>
      </c>
      <c r="W88" s="155"/>
      <c r="X88" s="76"/>
    </row>
    <row r="89" spans="1:24" ht="18" customHeight="1">
      <c r="L89" s="1077" t="s">
        <v>1495</v>
      </c>
      <c r="W89" s="155"/>
      <c r="X89" s="76"/>
    </row>
    <row r="90" spans="1:24" ht="16.5">
      <c r="L90" s="40" t="s">
        <v>1909</v>
      </c>
      <c r="M90" s="17">
        <v>7669</v>
      </c>
      <c r="N90" s="67">
        <v>6583</v>
      </c>
      <c r="O90" s="17">
        <v>3160</v>
      </c>
      <c r="P90" s="17">
        <v>2233</v>
      </c>
      <c r="Q90" s="17">
        <v>18109</v>
      </c>
      <c r="R90" s="67">
        <v>5820</v>
      </c>
      <c r="S90" s="67">
        <v>1115</v>
      </c>
      <c r="T90" s="67">
        <v>623</v>
      </c>
      <c r="U90" s="67" t="s">
        <v>303</v>
      </c>
      <c r="V90" s="76"/>
    </row>
    <row r="91" spans="1:24" ht="16.5">
      <c r="L91" s="40" t="s">
        <v>1791</v>
      </c>
      <c r="M91" s="17">
        <v>7573</v>
      </c>
      <c r="N91" s="67">
        <v>6447</v>
      </c>
      <c r="O91" s="17">
        <v>3108</v>
      </c>
      <c r="P91" s="17">
        <v>2171</v>
      </c>
      <c r="Q91" s="17">
        <v>17498</v>
      </c>
      <c r="R91" s="67">
        <v>5776</v>
      </c>
      <c r="S91" s="67">
        <v>1059</v>
      </c>
      <c r="T91" s="67">
        <v>543</v>
      </c>
      <c r="U91" s="67" t="s">
        <v>303</v>
      </c>
      <c r="V91" s="76"/>
    </row>
    <row r="92" spans="1:24" ht="16.5">
      <c r="A92" s="174"/>
      <c r="B92" s="174"/>
      <c r="C92" s="174"/>
      <c r="D92" s="174"/>
      <c r="E92" s="174"/>
      <c r="F92" s="174"/>
      <c r="G92" s="174"/>
      <c r="H92" s="174"/>
      <c r="I92" s="174"/>
      <c r="J92" s="174"/>
      <c r="L92" s="40" t="s">
        <v>1792</v>
      </c>
      <c r="M92" s="17">
        <v>8120</v>
      </c>
      <c r="N92" s="67">
        <v>6991</v>
      </c>
      <c r="O92" s="17">
        <v>3370</v>
      </c>
      <c r="P92" s="17">
        <v>2161</v>
      </c>
      <c r="Q92" s="17">
        <v>17416</v>
      </c>
      <c r="R92" s="67">
        <v>6284</v>
      </c>
      <c r="S92" s="67">
        <v>1068</v>
      </c>
      <c r="T92" s="67">
        <v>596</v>
      </c>
      <c r="U92" s="67" t="s">
        <v>303</v>
      </c>
      <c r="V92" s="76"/>
    </row>
    <row r="93" spans="1:24" ht="16.5">
      <c r="L93" s="40" t="s">
        <v>1803</v>
      </c>
      <c r="M93" s="17">
        <v>8539</v>
      </c>
      <c r="N93" s="67">
        <v>7417</v>
      </c>
      <c r="O93" s="17">
        <v>3598</v>
      </c>
      <c r="P93" s="17">
        <v>2215</v>
      </c>
      <c r="Q93" s="17">
        <v>17739</v>
      </c>
      <c r="R93" s="67">
        <v>6117</v>
      </c>
      <c r="S93" s="67">
        <v>1048</v>
      </c>
      <c r="T93" s="67">
        <v>577</v>
      </c>
      <c r="U93" s="67" t="s">
        <v>303</v>
      </c>
      <c r="V93" s="76"/>
    </row>
    <row r="94" spans="1:24" ht="16.5">
      <c r="L94" s="40" t="s">
        <v>1827</v>
      </c>
      <c r="M94" s="17">
        <v>7680</v>
      </c>
      <c r="N94" s="67">
        <v>6645</v>
      </c>
      <c r="O94" s="17">
        <v>3187</v>
      </c>
      <c r="P94" s="17">
        <v>2158</v>
      </c>
      <c r="Q94" s="17">
        <v>17261</v>
      </c>
      <c r="R94" s="67">
        <v>6081</v>
      </c>
      <c r="S94" s="67">
        <v>1287</v>
      </c>
      <c r="T94" s="67">
        <v>570</v>
      </c>
      <c r="U94" s="67" t="s">
        <v>303</v>
      </c>
      <c r="V94" s="76"/>
    </row>
    <row r="95" spans="1:24" ht="16.5">
      <c r="L95" s="40" t="s">
        <v>1842</v>
      </c>
      <c r="M95" s="17">
        <v>7729</v>
      </c>
      <c r="N95" s="67">
        <v>6743</v>
      </c>
      <c r="O95" s="17">
        <v>3262</v>
      </c>
      <c r="P95" s="17">
        <v>1916</v>
      </c>
      <c r="Q95" s="17">
        <v>15211</v>
      </c>
      <c r="R95" s="67">
        <v>5523</v>
      </c>
      <c r="S95" s="67">
        <v>1258</v>
      </c>
      <c r="T95" s="67">
        <v>551</v>
      </c>
      <c r="U95" s="67" t="s">
        <v>303</v>
      </c>
      <c r="V95" s="76"/>
    </row>
    <row r="96" spans="1:24" ht="16.5">
      <c r="L96" s="40" t="s">
        <v>1846</v>
      </c>
      <c r="M96" s="17">
        <v>9073</v>
      </c>
      <c r="N96" s="67">
        <v>8042</v>
      </c>
      <c r="O96" s="17">
        <v>3891</v>
      </c>
      <c r="P96" s="17">
        <v>2047</v>
      </c>
      <c r="Q96" s="17">
        <v>15988</v>
      </c>
      <c r="R96" s="67">
        <v>5106</v>
      </c>
      <c r="S96" s="67">
        <v>1307</v>
      </c>
      <c r="T96" s="67">
        <v>614</v>
      </c>
      <c r="U96" s="67" t="s">
        <v>303</v>
      </c>
      <c r="V96" s="76"/>
    </row>
    <row r="97" spans="1:22" ht="16.5">
      <c r="L97" s="40" t="s">
        <v>1850</v>
      </c>
      <c r="M97" s="17">
        <v>7247</v>
      </c>
      <c r="N97" s="67">
        <v>6317</v>
      </c>
      <c r="O97" s="17">
        <v>3017</v>
      </c>
      <c r="P97" s="17">
        <v>1895</v>
      </c>
      <c r="Q97" s="17">
        <v>14535</v>
      </c>
      <c r="R97" s="67">
        <v>4891</v>
      </c>
      <c r="S97" s="67">
        <v>1234</v>
      </c>
      <c r="T97" s="67">
        <v>606</v>
      </c>
      <c r="U97" s="67" t="s">
        <v>303</v>
      </c>
      <c r="V97" s="76"/>
    </row>
    <row r="98" spans="1:22" ht="16.5">
      <c r="L98" s="40" t="s">
        <v>1853</v>
      </c>
      <c r="M98" s="17">
        <v>8443</v>
      </c>
      <c r="N98" s="67">
        <v>7408</v>
      </c>
      <c r="O98" s="17">
        <v>3530</v>
      </c>
      <c r="P98" s="17">
        <v>2058</v>
      </c>
      <c r="Q98" s="17">
        <v>15826</v>
      </c>
      <c r="R98" s="67">
        <v>4874</v>
      </c>
      <c r="S98" s="67">
        <v>1333</v>
      </c>
      <c r="T98" s="67">
        <v>418</v>
      </c>
      <c r="U98" s="67" t="s">
        <v>303</v>
      </c>
      <c r="V98" s="76"/>
    </row>
    <row r="99" spans="1:22" ht="16.5">
      <c r="L99" s="40" t="s">
        <v>1175</v>
      </c>
      <c r="M99" s="17">
        <v>8693</v>
      </c>
      <c r="N99" s="67">
        <v>7756</v>
      </c>
      <c r="O99" s="17">
        <v>3686</v>
      </c>
      <c r="P99" s="17">
        <v>2252</v>
      </c>
      <c r="Q99" s="17">
        <v>17563</v>
      </c>
      <c r="R99" s="67">
        <v>5071</v>
      </c>
      <c r="S99" s="67">
        <v>1374</v>
      </c>
      <c r="T99" s="67">
        <v>405</v>
      </c>
      <c r="U99" s="67" t="s">
        <v>303</v>
      </c>
      <c r="V99" s="76"/>
    </row>
    <row r="100" spans="1:22" ht="16.5">
      <c r="L100" s="40" t="s">
        <v>359</v>
      </c>
      <c r="M100" s="17">
        <v>9887</v>
      </c>
      <c r="N100" s="67">
        <v>8896</v>
      </c>
      <c r="O100" s="17">
        <v>4282</v>
      </c>
      <c r="P100" s="17">
        <v>2252</v>
      </c>
      <c r="Q100" s="17">
        <v>17878</v>
      </c>
      <c r="R100" s="67">
        <v>5041</v>
      </c>
      <c r="S100" s="67">
        <v>1237</v>
      </c>
      <c r="T100" s="67">
        <v>540</v>
      </c>
      <c r="U100" s="67" t="s">
        <v>303</v>
      </c>
      <c r="V100" s="76"/>
    </row>
    <row r="101" spans="1:22" ht="16.5">
      <c r="K101" s="174"/>
      <c r="L101" s="40" t="s">
        <v>360</v>
      </c>
      <c r="M101" s="17">
        <v>8798</v>
      </c>
      <c r="N101" s="67">
        <v>7884</v>
      </c>
      <c r="O101" s="17">
        <v>3823</v>
      </c>
      <c r="P101" s="17">
        <v>2387</v>
      </c>
      <c r="Q101" s="17">
        <v>18785</v>
      </c>
      <c r="R101" s="67">
        <v>5400</v>
      </c>
      <c r="S101" s="67">
        <v>1217</v>
      </c>
      <c r="T101" s="67">
        <v>603</v>
      </c>
      <c r="U101" s="67" t="s">
        <v>303</v>
      </c>
      <c r="V101" s="76"/>
    </row>
    <row r="102" spans="1:22" s="174" customFormat="1" ht="14.25" customHeight="1">
      <c r="A102" s="40"/>
      <c r="B102" s="40"/>
      <c r="C102" s="40"/>
      <c r="D102" s="40"/>
      <c r="E102" s="40"/>
      <c r="F102" s="40"/>
      <c r="G102" s="40"/>
      <c r="H102" s="40"/>
      <c r="I102" s="40"/>
      <c r="J102" s="40"/>
      <c r="K102" s="40"/>
      <c r="L102" s="40"/>
      <c r="M102" s="61"/>
      <c r="N102" s="61"/>
      <c r="O102" s="61"/>
      <c r="P102" s="61"/>
      <c r="Q102" s="61"/>
      <c r="R102" s="61"/>
      <c r="S102" s="61"/>
      <c r="T102" s="61"/>
      <c r="U102" s="1098"/>
      <c r="V102" s="76"/>
    </row>
    <row r="103" spans="1:22">
      <c r="L103" s="1091" t="s">
        <v>1491</v>
      </c>
      <c r="M103" s="1092">
        <f>SUM(M90:M101)</f>
        <v>99451</v>
      </c>
      <c r="N103" s="1092">
        <f t="shared" ref="N103:T103" si="8">SUM(N90:N101)</f>
        <v>87129</v>
      </c>
      <c r="O103" s="1092">
        <f t="shared" si="8"/>
        <v>41914</v>
      </c>
      <c r="P103" s="1092">
        <f t="shared" si="8"/>
        <v>25745</v>
      </c>
      <c r="Q103" s="1092">
        <f t="shared" si="8"/>
        <v>203809</v>
      </c>
      <c r="R103" s="1092">
        <f t="shared" si="8"/>
        <v>65984</v>
      </c>
      <c r="S103" s="1092">
        <f t="shared" si="8"/>
        <v>14537</v>
      </c>
      <c r="T103" s="1092">
        <f t="shared" si="8"/>
        <v>6646</v>
      </c>
      <c r="U103" s="1099">
        <v>0</v>
      </c>
    </row>
    <row r="105" spans="1:22">
      <c r="U105" s="1077" t="s">
        <v>1691</v>
      </c>
    </row>
  </sheetData>
  <mergeCells count="28">
    <mergeCell ref="H2:J2"/>
    <mergeCell ref="N2:Q3"/>
    <mergeCell ref="H3:J3"/>
    <mergeCell ref="R18:U19"/>
    <mergeCell ref="R2:V3"/>
    <mergeCell ref="C4:F5"/>
    <mergeCell ref="G4:J5"/>
    <mergeCell ref="AE18:AH19"/>
    <mergeCell ref="AA18:AD19"/>
    <mergeCell ref="U86:U87"/>
    <mergeCell ref="L51:U51"/>
    <mergeCell ref="L53:L55"/>
    <mergeCell ref="M53:N54"/>
    <mergeCell ref="O53:O54"/>
    <mergeCell ref="P53:P54"/>
    <mergeCell ref="Q53:Q54"/>
    <mergeCell ref="R53:R54"/>
    <mergeCell ref="S53:T54"/>
    <mergeCell ref="U53:U54"/>
    <mergeCell ref="L86:L88"/>
    <mergeCell ref="S52:U52"/>
    <mergeCell ref="R86:R87"/>
    <mergeCell ref="S86:T87"/>
    <mergeCell ref="P86:P87"/>
    <mergeCell ref="Q86:Q87"/>
    <mergeCell ref="A32:G32"/>
    <mergeCell ref="M86:N87"/>
    <mergeCell ref="O86:O87"/>
  </mergeCells>
  <phoneticPr fontId="3"/>
  <pageMargins left="0.6" right="0.25" top="0.375" bottom="0.55000000000000004" header="0.51200000000000001" footer="0.51200000000000001"/>
  <pageSetup paperSize="9" scale="67" orientation="portrait" r:id="rId1"/>
  <headerFooter alignWithMargins="0"/>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ransitionEvaluation="1" codeName="Sheet17"/>
  <dimension ref="A1:Z102"/>
  <sheetViews>
    <sheetView showGridLines="0" view="pageBreakPreview" zoomScale="86" zoomScaleNormal="100" zoomScaleSheetLayoutView="86" workbookViewId="0">
      <selection activeCell="O57" sqref="O57"/>
    </sheetView>
  </sheetViews>
  <sheetFormatPr defaultColWidth="10.58203125" defaultRowHeight="14"/>
  <cols>
    <col min="1" max="1" width="10.58203125" style="40"/>
    <col min="2" max="4" width="14.58203125" style="40" customWidth="1"/>
    <col min="5" max="5" width="14.5" style="40" customWidth="1"/>
    <col min="6" max="7" width="14.58203125" style="40" customWidth="1"/>
    <col min="8" max="8" width="14.5" style="40" customWidth="1"/>
    <col min="9" max="9" width="4.5" style="40" customWidth="1"/>
    <col min="10" max="10" width="13.58203125" style="40" customWidth="1"/>
    <col min="11" max="14" width="16.58203125" style="40" customWidth="1"/>
    <col min="15" max="15" width="14.58203125" style="40" customWidth="1"/>
    <col min="16" max="16" width="13" style="40" customWidth="1"/>
    <col min="17" max="17" width="13.83203125" style="40" customWidth="1"/>
    <col min="18" max="18" width="10.58203125" style="40"/>
    <col min="19" max="19" width="12.33203125" style="40" customWidth="1"/>
    <col min="20" max="20" width="10.58203125" style="40"/>
    <col min="21" max="21" width="13.25" style="40" customWidth="1"/>
    <col min="22" max="23" width="10.58203125" style="40"/>
    <col min="24" max="24" width="13.75" style="40" customWidth="1"/>
    <col min="25" max="16384" width="10.58203125" style="40"/>
  </cols>
  <sheetData>
    <row r="1" spans="1:21" ht="16.5" customHeight="1">
      <c r="A1" s="175"/>
      <c r="B1" s="39"/>
      <c r="C1" s="39"/>
      <c r="D1" s="39"/>
      <c r="E1" s="39"/>
      <c r="F1" s="39"/>
      <c r="G1" s="39"/>
      <c r="H1" s="39"/>
      <c r="I1" s="39"/>
      <c r="J1" s="39"/>
      <c r="K1" s="39"/>
      <c r="L1" s="39"/>
      <c r="M1" s="39"/>
      <c r="N1" s="39"/>
      <c r="O1" s="39"/>
      <c r="P1" s="39"/>
    </row>
    <row r="2" spans="1:21" s="1" customFormat="1" ht="22.5" customHeight="1">
      <c r="A2" s="2398" t="s">
        <v>308</v>
      </c>
      <c r="B2" s="2398"/>
      <c r="C2" s="2398"/>
      <c r="D2" s="2398"/>
      <c r="E2" s="2398"/>
      <c r="F2" s="2398"/>
      <c r="G2" s="2398"/>
      <c r="H2" s="2398"/>
      <c r="I2" s="3"/>
      <c r="J2" s="2472"/>
      <c r="K2" s="2472"/>
    </row>
    <row r="3" spans="1:21" s="1" customFormat="1" ht="15.75" customHeight="1" thickBot="1">
      <c r="A3" s="3" t="s">
        <v>276</v>
      </c>
      <c r="B3" s="3"/>
      <c r="C3" s="176"/>
      <c r="D3" s="3"/>
      <c r="E3" s="3"/>
      <c r="F3" s="3"/>
      <c r="G3" s="3"/>
      <c r="H3" s="142" t="s">
        <v>309</v>
      </c>
      <c r="I3" s="3"/>
      <c r="J3" s="1563"/>
      <c r="K3" s="1563"/>
      <c r="N3" s="1055" t="s">
        <v>1567</v>
      </c>
      <c r="O3" s="1055"/>
      <c r="P3" s="1977" t="s">
        <v>1995</v>
      </c>
      <c r="Q3" s="3"/>
      <c r="R3" s="3"/>
      <c r="S3" s="3"/>
      <c r="T3" s="3"/>
      <c r="U3" s="1202" t="s">
        <v>309</v>
      </c>
    </row>
    <row r="4" spans="1:21">
      <c r="A4" s="2"/>
      <c r="B4" s="26"/>
      <c r="C4" s="26"/>
      <c r="D4" s="26"/>
      <c r="E4" s="26"/>
      <c r="F4" s="26"/>
      <c r="G4" s="26"/>
      <c r="H4" s="26"/>
      <c r="I4" s="39"/>
      <c r="J4" s="23"/>
      <c r="K4" s="1570"/>
      <c r="N4" s="2"/>
      <c r="O4" s="26"/>
      <c r="P4" s="26"/>
      <c r="Q4" s="26"/>
      <c r="R4" s="26"/>
      <c r="S4" s="26"/>
      <c r="T4" s="26"/>
      <c r="U4" s="26"/>
    </row>
    <row r="5" spans="1:21">
      <c r="A5" s="4" t="s">
        <v>5</v>
      </c>
      <c r="B5" s="169" t="s">
        <v>310</v>
      </c>
      <c r="C5" s="169" t="s">
        <v>311</v>
      </c>
      <c r="D5" s="169" t="s">
        <v>312</v>
      </c>
      <c r="E5" s="169" t="s">
        <v>313</v>
      </c>
      <c r="F5" s="169" t="s">
        <v>314</v>
      </c>
      <c r="G5" s="169" t="s">
        <v>315</v>
      </c>
      <c r="H5" s="169" t="s">
        <v>316</v>
      </c>
      <c r="I5" s="39"/>
      <c r="J5" s="1569"/>
      <c r="K5" s="1568"/>
      <c r="N5" s="4" t="s">
        <v>5</v>
      </c>
      <c r="O5" s="1203" t="s">
        <v>1496</v>
      </c>
      <c r="P5" s="1203" t="s">
        <v>311</v>
      </c>
      <c r="Q5" s="1203" t="s">
        <v>1497</v>
      </c>
      <c r="R5" s="1203" t="s">
        <v>1498</v>
      </c>
      <c r="S5" s="1203" t="s">
        <v>1499</v>
      </c>
      <c r="T5" s="1203" t="s">
        <v>1500</v>
      </c>
      <c r="U5" s="1203" t="s">
        <v>1501</v>
      </c>
    </row>
    <row r="6" spans="1:21" s="155" customFormat="1" ht="18" customHeight="1">
      <c r="A6" s="7"/>
      <c r="B6" s="31"/>
      <c r="C6" s="31"/>
      <c r="D6" s="31"/>
      <c r="E6" s="31"/>
      <c r="F6" s="31"/>
      <c r="G6" s="31"/>
      <c r="H6" s="83"/>
      <c r="I6" s="177"/>
      <c r="J6" s="23"/>
      <c r="K6" s="1570"/>
      <c r="N6" s="7"/>
      <c r="O6" s="31"/>
      <c r="P6" s="31"/>
      <c r="Q6" s="31"/>
      <c r="R6" s="31"/>
      <c r="S6" s="31"/>
      <c r="T6" s="31"/>
      <c r="U6" s="83"/>
    </row>
    <row r="7" spans="1:21" s="155" customFormat="1" ht="18" customHeight="1">
      <c r="A7" s="399" t="s">
        <v>2104</v>
      </c>
      <c r="B7" s="293">
        <v>35972</v>
      </c>
      <c r="C7" s="147">
        <v>13935</v>
      </c>
      <c r="D7" s="293">
        <v>22037</v>
      </c>
      <c r="E7" s="147">
        <v>19</v>
      </c>
      <c r="F7" s="147">
        <v>12161</v>
      </c>
      <c r="G7" s="147">
        <v>1795</v>
      </c>
      <c r="H7" s="147">
        <v>8062</v>
      </c>
      <c r="I7" s="177"/>
      <c r="J7" s="1574"/>
      <c r="K7" s="494"/>
      <c r="O7" s="155" t="s">
        <v>1568</v>
      </c>
    </row>
    <row r="8" spans="1:21" s="155" customFormat="1" ht="18" customHeight="1">
      <c r="A8" s="399" t="s">
        <v>51</v>
      </c>
      <c r="B8" s="293">
        <v>33089</v>
      </c>
      <c r="C8" s="147">
        <v>13175</v>
      </c>
      <c r="D8" s="293">
        <v>19914</v>
      </c>
      <c r="E8" s="147">
        <v>23</v>
      </c>
      <c r="F8" s="147">
        <v>10482</v>
      </c>
      <c r="G8" s="147">
        <v>1346</v>
      </c>
      <c r="H8" s="147">
        <v>8063</v>
      </c>
      <c r="I8" s="177"/>
      <c r="J8" s="1100"/>
      <c r="K8" s="1575"/>
      <c r="N8" s="155" t="s">
        <v>1851</v>
      </c>
      <c r="O8" s="1213">
        <f>SUM(P8:Q8)</f>
        <v>4661705</v>
      </c>
      <c r="P8" s="1110">
        <v>993058</v>
      </c>
      <c r="Q8" s="1213">
        <f>SUM(R8:U8)</f>
        <v>3668647</v>
      </c>
      <c r="R8" s="1110">
        <v>633</v>
      </c>
      <c r="S8" s="1110">
        <v>2151630</v>
      </c>
      <c r="T8" s="1110">
        <v>32991</v>
      </c>
      <c r="U8" s="1110">
        <v>1483393</v>
      </c>
    </row>
    <row r="9" spans="1:21" s="155" customFormat="1" ht="18" customHeight="1">
      <c r="A9" s="399" t="s">
        <v>1685</v>
      </c>
      <c r="B9" s="293">
        <v>48204.264000000003</v>
      </c>
      <c r="C9" s="147">
        <v>15628.195</v>
      </c>
      <c r="D9" s="293">
        <v>32576.069</v>
      </c>
      <c r="E9" s="147">
        <v>24.527999999999999</v>
      </c>
      <c r="F9" s="147">
        <v>17076.725999999999</v>
      </c>
      <c r="G9" s="147">
        <v>1795.539</v>
      </c>
      <c r="H9" s="147">
        <v>13679.276</v>
      </c>
      <c r="I9" s="177"/>
      <c r="J9" s="1100"/>
      <c r="K9" s="1575"/>
      <c r="N9" s="155" t="s">
        <v>287</v>
      </c>
      <c r="O9" s="1213">
        <f t="shared" ref="O9:O19" si="0">SUM(P9:Q9)</f>
        <v>2195272</v>
      </c>
      <c r="P9" s="1110">
        <v>997019</v>
      </c>
      <c r="Q9" s="1213">
        <f t="shared" ref="Q9:Q19" si="1">SUM(R9:U9)</f>
        <v>1198253</v>
      </c>
      <c r="R9" s="1110">
        <v>885</v>
      </c>
      <c r="S9" s="1110">
        <v>1001409</v>
      </c>
      <c r="T9" s="1110">
        <v>75983</v>
      </c>
      <c r="U9" s="1110">
        <v>119976</v>
      </c>
    </row>
    <row r="10" spans="1:21" s="155" customFormat="1" ht="18" customHeight="1">
      <c r="A10" s="14" t="s">
        <v>1862</v>
      </c>
      <c r="B10" s="293">
        <v>49229.615257999998</v>
      </c>
      <c r="C10" s="147">
        <v>16035.678007</v>
      </c>
      <c r="D10" s="293">
        <v>33193.937250999996</v>
      </c>
      <c r="E10" s="147">
        <v>22.825506000000001</v>
      </c>
      <c r="F10" s="147">
        <v>17985.150997000001</v>
      </c>
      <c r="G10" s="147">
        <v>1834.9940819999999</v>
      </c>
      <c r="H10" s="147">
        <v>13350.966665999998</v>
      </c>
      <c r="I10" s="177"/>
      <c r="J10" s="1100"/>
      <c r="K10" s="1575"/>
      <c r="N10" s="155" t="s">
        <v>175</v>
      </c>
      <c r="O10" s="1213">
        <f t="shared" si="0"/>
        <v>6281539</v>
      </c>
      <c r="P10" s="1110">
        <v>1645317</v>
      </c>
      <c r="Q10" s="1213">
        <f t="shared" si="1"/>
        <v>4636222</v>
      </c>
      <c r="R10" s="1110">
        <v>2752</v>
      </c>
      <c r="S10" s="1110">
        <v>2282902</v>
      </c>
      <c r="T10" s="1110">
        <v>212892</v>
      </c>
      <c r="U10" s="1110">
        <v>2137676</v>
      </c>
    </row>
    <row r="11" spans="1:21" s="155" customFormat="1" ht="18" customHeight="1">
      <c r="A11" s="14" t="s">
        <v>2100</v>
      </c>
      <c r="B11" s="293"/>
      <c r="C11" s="147"/>
      <c r="D11" s="293"/>
      <c r="E11" s="147"/>
      <c r="F11" s="147"/>
      <c r="G11" s="147"/>
      <c r="H11" s="147"/>
      <c r="I11" s="177"/>
      <c r="J11" s="1100"/>
      <c r="K11" s="1575"/>
      <c r="N11" s="155" t="s">
        <v>176</v>
      </c>
      <c r="O11" s="1213">
        <f t="shared" si="0"/>
        <v>3575667</v>
      </c>
      <c r="P11" s="1110">
        <v>1428821</v>
      </c>
      <c r="Q11" s="1213">
        <f t="shared" si="1"/>
        <v>2146846</v>
      </c>
      <c r="R11" s="1110">
        <v>2965</v>
      </c>
      <c r="S11" s="1110">
        <v>1290659</v>
      </c>
      <c r="T11" s="1110">
        <v>155532</v>
      </c>
      <c r="U11" s="1110">
        <v>697690</v>
      </c>
    </row>
    <row r="12" spans="1:21" s="155" customFormat="1" ht="18" customHeight="1">
      <c r="A12" s="400"/>
      <c r="B12" s="293"/>
      <c r="C12" s="147"/>
      <c r="D12" s="293"/>
      <c r="E12" s="147"/>
      <c r="F12" s="147"/>
      <c r="G12" s="147"/>
      <c r="H12" s="147"/>
      <c r="I12" s="177"/>
      <c r="J12" s="1100"/>
      <c r="K12" s="1575"/>
      <c r="N12" s="155" t="s">
        <v>177</v>
      </c>
      <c r="O12" s="1213">
        <f t="shared" si="0"/>
        <v>4804493</v>
      </c>
      <c r="P12" s="1110">
        <v>1487166</v>
      </c>
      <c r="Q12" s="1213">
        <f t="shared" si="1"/>
        <v>3317327</v>
      </c>
      <c r="R12" s="1110">
        <v>2624</v>
      </c>
      <c r="S12" s="1110">
        <v>1356439</v>
      </c>
      <c r="T12" s="1110">
        <v>246231</v>
      </c>
      <c r="U12" s="1110">
        <v>1712033</v>
      </c>
    </row>
    <row r="13" spans="1:21" ht="18" customHeight="1">
      <c r="A13" s="144" t="s">
        <v>2041</v>
      </c>
      <c r="B13" s="1385">
        <f t="shared" ref="B13:B27" si="2">SUM(C13:D13)</f>
        <v>4156</v>
      </c>
      <c r="C13" s="16">
        <v>1386</v>
      </c>
      <c r="D13" s="1385">
        <f t="shared" ref="D13:D27" si="3">SUM(E13:H13)</f>
        <v>2770</v>
      </c>
      <c r="E13" s="33">
        <v>3</v>
      </c>
      <c r="F13" s="33">
        <v>1696</v>
      </c>
      <c r="G13" s="33">
        <v>191</v>
      </c>
      <c r="H13" s="33">
        <v>880</v>
      </c>
      <c r="I13" s="39"/>
      <c r="J13" s="1100"/>
      <c r="K13" s="1575"/>
      <c r="L13" s="39"/>
      <c r="M13" s="39"/>
      <c r="N13" s="39" t="s">
        <v>178</v>
      </c>
      <c r="O13" s="1213">
        <f t="shared" si="0"/>
        <v>4552601</v>
      </c>
      <c r="P13" s="1090">
        <v>1324043</v>
      </c>
      <c r="Q13" s="1213">
        <f t="shared" si="1"/>
        <v>3228558</v>
      </c>
      <c r="R13" s="1095">
        <v>1775</v>
      </c>
      <c r="S13" s="1095">
        <v>1773638</v>
      </c>
      <c r="T13" s="1095">
        <v>147105</v>
      </c>
      <c r="U13" s="1095">
        <v>1306040</v>
      </c>
    </row>
    <row r="14" spans="1:21" ht="18" customHeight="1">
      <c r="A14" s="18" t="s">
        <v>1252</v>
      </c>
      <c r="B14" s="1385">
        <f t="shared" si="2"/>
        <v>4618</v>
      </c>
      <c r="C14" s="16">
        <v>1221</v>
      </c>
      <c r="D14" s="1385">
        <f t="shared" si="3"/>
        <v>3397</v>
      </c>
      <c r="E14" s="33">
        <v>2</v>
      </c>
      <c r="F14" s="33">
        <v>1440</v>
      </c>
      <c r="G14" s="33">
        <v>261</v>
      </c>
      <c r="H14" s="33">
        <v>1694</v>
      </c>
      <c r="I14" s="39"/>
      <c r="J14" s="1100"/>
      <c r="K14" s="1575"/>
      <c r="L14" s="39"/>
      <c r="M14" s="39"/>
      <c r="N14" s="39" t="s">
        <v>179</v>
      </c>
      <c r="O14" s="1213">
        <f t="shared" si="0"/>
        <v>2911973</v>
      </c>
      <c r="P14" s="1090">
        <v>1271999</v>
      </c>
      <c r="Q14" s="1213">
        <f t="shared" si="1"/>
        <v>1639974</v>
      </c>
      <c r="R14" s="1095">
        <v>749</v>
      </c>
      <c r="S14" s="1095">
        <v>1066273</v>
      </c>
      <c r="T14" s="1095">
        <v>133577</v>
      </c>
      <c r="U14" s="1095">
        <v>439375</v>
      </c>
    </row>
    <row r="15" spans="1:21" ht="18" customHeight="1">
      <c r="A15" s="18" t="s">
        <v>182</v>
      </c>
      <c r="B15" s="1385">
        <f t="shared" si="2"/>
        <v>3695</v>
      </c>
      <c r="C15" s="33">
        <v>1318</v>
      </c>
      <c r="D15" s="1385">
        <f t="shared" si="3"/>
        <v>2377</v>
      </c>
      <c r="E15" s="33">
        <v>2</v>
      </c>
      <c r="F15" s="33">
        <v>1562</v>
      </c>
      <c r="G15" s="33">
        <v>136</v>
      </c>
      <c r="H15" s="33">
        <v>677</v>
      </c>
      <c r="I15" s="39"/>
      <c r="J15" s="1100"/>
      <c r="K15" s="1575"/>
      <c r="L15" s="39"/>
      <c r="M15" s="39"/>
      <c r="N15" s="39" t="s">
        <v>180</v>
      </c>
      <c r="O15" s="1213">
        <f t="shared" si="0"/>
        <v>3311491.4870000002</v>
      </c>
      <c r="P15" s="1090">
        <v>1366237.9029999999</v>
      </c>
      <c r="Q15" s="1213">
        <f t="shared" si="1"/>
        <v>1945253.5840000003</v>
      </c>
      <c r="R15" s="1095">
        <v>1294.566</v>
      </c>
      <c r="S15" s="1095">
        <v>884165.37300000002</v>
      </c>
      <c r="T15" s="1095">
        <v>190056.30900000001</v>
      </c>
      <c r="U15" s="1095">
        <v>869737.33600000001</v>
      </c>
    </row>
    <row r="16" spans="1:21" ht="18" customHeight="1">
      <c r="A16" s="144" t="s">
        <v>183</v>
      </c>
      <c r="B16" s="1385">
        <f t="shared" si="2"/>
        <v>4464</v>
      </c>
      <c r="C16" s="16">
        <v>1597</v>
      </c>
      <c r="D16" s="1385">
        <f t="shared" si="3"/>
        <v>2867</v>
      </c>
      <c r="E16" s="33">
        <v>2</v>
      </c>
      <c r="F16" s="33">
        <v>1479</v>
      </c>
      <c r="G16" s="33">
        <v>52</v>
      </c>
      <c r="H16" s="33">
        <v>1334</v>
      </c>
      <c r="I16" s="39"/>
      <c r="J16" s="1100"/>
      <c r="K16" s="1575"/>
      <c r="L16" s="39"/>
      <c r="M16" s="39"/>
      <c r="N16" s="39" t="s">
        <v>181</v>
      </c>
      <c r="O16" s="1213">
        <f t="shared" si="0"/>
        <v>4156315.7709999997</v>
      </c>
      <c r="P16" s="1090">
        <v>1386290.1040000001</v>
      </c>
      <c r="Q16" s="1213">
        <f t="shared" si="1"/>
        <v>2770025.6669999999</v>
      </c>
      <c r="R16" s="1095">
        <v>2946.94</v>
      </c>
      <c r="S16" s="1095">
        <v>1696246.6240000001</v>
      </c>
      <c r="T16" s="1095">
        <v>190721.77299999999</v>
      </c>
      <c r="U16" s="1095">
        <v>880110.33</v>
      </c>
    </row>
    <row r="17" spans="1:21" ht="18" customHeight="1">
      <c r="A17" s="144" t="s">
        <v>1913</v>
      </c>
      <c r="B17" s="1385">
        <f t="shared" si="2"/>
        <v>4028</v>
      </c>
      <c r="C17" s="16">
        <v>942</v>
      </c>
      <c r="D17" s="1385">
        <f t="shared" si="3"/>
        <v>3086</v>
      </c>
      <c r="E17" s="33">
        <v>1</v>
      </c>
      <c r="F17" s="33">
        <v>1595</v>
      </c>
      <c r="G17" s="33">
        <v>126</v>
      </c>
      <c r="H17" s="33">
        <v>1364</v>
      </c>
      <c r="I17" s="39"/>
      <c r="J17" s="1103"/>
      <c r="K17" s="1575"/>
      <c r="L17" s="39"/>
      <c r="M17" s="39"/>
      <c r="N17" s="39" t="s">
        <v>1253</v>
      </c>
      <c r="O17" s="1213">
        <f t="shared" si="0"/>
        <v>4618720</v>
      </c>
      <c r="P17" s="1090">
        <v>1220661</v>
      </c>
      <c r="Q17" s="1213">
        <f t="shared" si="1"/>
        <v>3398059</v>
      </c>
      <c r="R17" s="1095">
        <v>2286</v>
      </c>
      <c r="S17" s="1095">
        <v>1440246</v>
      </c>
      <c r="T17" s="1095">
        <v>261404</v>
      </c>
      <c r="U17" s="1095">
        <v>1694123</v>
      </c>
    </row>
    <row r="18" spans="1:21" ht="18" customHeight="1">
      <c r="A18" s="144" t="s">
        <v>1789</v>
      </c>
      <c r="B18" s="1385">
        <f t="shared" si="2"/>
        <v>3710</v>
      </c>
      <c r="C18" s="16">
        <v>1210</v>
      </c>
      <c r="D18" s="1385">
        <f t="shared" si="3"/>
        <v>2500</v>
      </c>
      <c r="E18" s="33">
        <v>1</v>
      </c>
      <c r="F18" s="33">
        <v>1357</v>
      </c>
      <c r="G18" s="33">
        <v>212</v>
      </c>
      <c r="H18" s="33">
        <v>930</v>
      </c>
      <c r="I18" s="39"/>
      <c r="J18" s="1103"/>
      <c r="K18" s="1575"/>
      <c r="L18" s="39"/>
      <c r="M18" s="39"/>
      <c r="N18" s="39" t="s">
        <v>317</v>
      </c>
      <c r="O18" s="1213">
        <f t="shared" si="0"/>
        <v>3696658</v>
      </c>
      <c r="P18" s="1090">
        <v>1318302</v>
      </c>
      <c r="Q18" s="1213">
        <f t="shared" si="1"/>
        <v>2378356</v>
      </c>
      <c r="R18" s="1095">
        <v>2402</v>
      </c>
      <c r="S18" s="1095">
        <v>1562415</v>
      </c>
      <c r="T18" s="1095">
        <v>136391</v>
      </c>
      <c r="U18" s="1095">
        <v>677148</v>
      </c>
    </row>
    <row r="19" spans="1:21" ht="18" customHeight="1">
      <c r="A19" s="144" t="s">
        <v>1790</v>
      </c>
      <c r="B19" s="1385">
        <f t="shared" si="2"/>
        <v>3560</v>
      </c>
      <c r="C19" s="16">
        <v>1459</v>
      </c>
      <c r="D19" s="1385">
        <f t="shared" si="3"/>
        <v>2101</v>
      </c>
      <c r="E19" s="33">
        <v>3</v>
      </c>
      <c r="F19" s="33">
        <v>869</v>
      </c>
      <c r="G19" s="33">
        <v>168</v>
      </c>
      <c r="H19" s="33">
        <v>1061</v>
      </c>
      <c r="I19" s="39"/>
      <c r="J19" s="1103"/>
      <c r="K19" s="1575"/>
      <c r="L19" s="39"/>
      <c r="M19" s="39"/>
      <c r="N19" s="39" t="s">
        <v>318</v>
      </c>
      <c r="O19" s="1213">
        <f t="shared" si="0"/>
        <v>4463180</v>
      </c>
      <c r="P19" s="1090">
        <v>1596764</v>
      </c>
      <c r="Q19" s="1213">
        <f t="shared" si="1"/>
        <v>2866416</v>
      </c>
      <c r="R19" s="1095">
        <v>1513</v>
      </c>
      <c r="S19" s="1095">
        <v>1479128</v>
      </c>
      <c r="T19" s="1095">
        <v>52110</v>
      </c>
      <c r="U19" s="1095">
        <v>1333665</v>
      </c>
    </row>
    <row r="20" spans="1:21" ht="18" customHeight="1">
      <c r="A20" s="18" t="s">
        <v>1802</v>
      </c>
      <c r="B20" s="1385">
        <f t="shared" si="2"/>
        <v>4454</v>
      </c>
      <c r="C20" s="16">
        <v>1485</v>
      </c>
      <c r="D20" s="1385">
        <f t="shared" si="3"/>
        <v>2969</v>
      </c>
      <c r="E20" s="33">
        <v>4</v>
      </c>
      <c r="F20" s="33">
        <v>1316</v>
      </c>
      <c r="G20" s="33">
        <v>295</v>
      </c>
      <c r="H20" s="33">
        <v>1354</v>
      </c>
      <c r="I20" s="39"/>
      <c r="J20" s="989"/>
      <c r="K20" s="989"/>
      <c r="L20" s="39"/>
      <c r="M20" s="39"/>
      <c r="N20" s="39"/>
      <c r="O20" s="1214"/>
      <c r="P20" s="39"/>
      <c r="Q20" s="1216"/>
    </row>
    <row r="21" spans="1:21" ht="18" customHeight="1">
      <c r="A21" s="18" t="s">
        <v>1826</v>
      </c>
      <c r="B21" s="1385">
        <f t="shared" si="2"/>
        <v>3864</v>
      </c>
      <c r="C21" s="16">
        <v>1233</v>
      </c>
      <c r="D21" s="1385">
        <f t="shared" si="3"/>
        <v>2631</v>
      </c>
      <c r="E21" s="33">
        <v>1</v>
      </c>
      <c r="F21" s="33">
        <v>1339</v>
      </c>
      <c r="G21" s="33">
        <v>169</v>
      </c>
      <c r="H21" s="33">
        <v>1122</v>
      </c>
      <c r="I21" s="39"/>
      <c r="J21" s="989"/>
      <c r="K21" s="35"/>
      <c r="L21" s="39"/>
      <c r="M21" s="39"/>
      <c r="N21" s="1201" t="s">
        <v>1565</v>
      </c>
      <c r="O21" s="1215">
        <f t="shared" ref="O21:U21" si="4">SUM(O8:O19)</f>
        <v>49229615.258000001</v>
      </c>
      <c r="P21" s="1090">
        <f t="shared" si="4"/>
        <v>16035678.007000001</v>
      </c>
      <c r="Q21" s="1215">
        <f t="shared" si="4"/>
        <v>33193937.250999998</v>
      </c>
      <c r="R21" s="1090">
        <f t="shared" si="4"/>
        <v>22825.506000000001</v>
      </c>
      <c r="S21" s="1090">
        <f t="shared" si="4"/>
        <v>17985150.997000001</v>
      </c>
      <c r="T21" s="1090">
        <f t="shared" si="4"/>
        <v>1834994.0819999999</v>
      </c>
      <c r="U21" s="1090">
        <f t="shared" si="4"/>
        <v>13350966.665999999</v>
      </c>
    </row>
    <row r="22" spans="1:21" ht="18" customHeight="1">
      <c r="A22" s="18" t="s">
        <v>1841</v>
      </c>
      <c r="B22" s="1385">
        <f t="shared" si="2"/>
        <v>3659</v>
      </c>
      <c r="C22" s="16">
        <v>1118</v>
      </c>
      <c r="D22" s="1385">
        <f t="shared" si="3"/>
        <v>2541</v>
      </c>
      <c r="E22" s="33">
        <v>1</v>
      </c>
      <c r="F22" s="33">
        <v>1219</v>
      </c>
      <c r="G22" s="33">
        <v>168</v>
      </c>
      <c r="H22" s="33">
        <v>1153</v>
      </c>
      <c r="I22" s="39"/>
      <c r="J22" s="172"/>
      <c r="K22" s="1104"/>
      <c r="L22" s="39"/>
      <c r="M22" s="39"/>
      <c r="N22" s="39"/>
      <c r="O22" s="1214"/>
      <c r="P22" s="39"/>
      <c r="Q22" s="1216"/>
    </row>
    <row r="23" spans="1:21" ht="18" customHeight="1">
      <c r="A23" s="144" t="s">
        <v>1845</v>
      </c>
      <c r="B23" s="1385">
        <f t="shared" si="2"/>
        <v>2973</v>
      </c>
      <c r="C23" s="33">
        <v>1126</v>
      </c>
      <c r="D23" s="1385">
        <f t="shared" si="3"/>
        <v>1847</v>
      </c>
      <c r="E23" s="33">
        <v>1</v>
      </c>
      <c r="F23" s="33">
        <v>1392</v>
      </c>
      <c r="G23" s="33">
        <v>95</v>
      </c>
      <c r="H23" s="33">
        <v>359</v>
      </c>
      <c r="I23" s="39"/>
      <c r="J23" s="172"/>
      <c r="K23" s="172"/>
      <c r="L23" s="39"/>
      <c r="M23" s="39"/>
      <c r="N23" s="1015" t="s">
        <v>1566</v>
      </c>
      <c r="O23" s="1214" t="s">
        <v>1569</v>
      </c>
      <c r="P23" s="39"/>
      <c r="Q23" s="1216"/>
    </row>
    <row r="24" spans="1:21" ht="18" customHeight="1">
      <c r="A24" s="144" t="s">
        <v>1849</v>
      </c>
      <c r="B24" s="1385">
        <f t="shared" si="2"/>
        <v>2858</v>
      </c>
      <c r="C24" s="33">
        <v>1069</v>
      </c>
      <c r="D24" s="1385">
        <f t="shared" si="3"/>
        <v>1789</v>
      </c>
      <c r="E24" s="33">
        <v>1</v>
      </c>
      <c r="F24" s="33">
        <v>864</v>
      </c>
      <c r="G24" s="33">
        <v>153</v>
      </c>
      <c r="H24" s="33">
        <v>771</v>
      </c>
      <c r="I24" s="39"/>
      <c r="J24" s="172"/>
      <c r="K24" s="172"/>
      <c r="L24" s="39"/>
      <c r="M24" s="39"/>
      <c r="N24" s="39"/>
      <c r="O24" s="1215">
        <f>O21/1000</f>
        <v>49229.615257999998</v>
      </c>
      <c r="P24" s="1090">
        <f t="shared" ref="P24:U24" si="5">P21/1000</f>
        <v>16035.678007</v>
      </c>
      <c r="Q24" s="1215">
        <f t="shared" si="5"/>
        <v>33193.937250999996</v>
      </c>
      <c r="R24" s="1090">
        <f t="shared" si="5"/>
        <v>22.825506000000001</v>
      </c>
      <c r="S24" s="1090">
        <f t="shared" si="5"/>
        <v>17985.150997000001</v>
      </c>
      <c r="T24" s="1090">
        <f t="shared" si="5"/>
        <v>1834.9940819999999</v>
      </c>
      <c r="U24" s="1090">
        <f t="shared" si="5"/>
        <v>13350.966665999998</v>
      </c>
    </row>
    <row r="25" spans="1:21" ht="18" customHeight="1">
      <c r="A25" s="144" t="s">
        <v>1852</v>
      </c>
      <c r="B25" s="1385">
        <f t="shared" si="2"/>
        <v>3325</v>
      </c>
      <c r="C25" s="33">
        <v>1072</v>
      </c>
      <c r="D25" s="1385">
        <f t="shared" si="3"/>
        <v>2253</v>
      </c>
      <c r="E25" s="33">
        <v>2</v>
      </c>
      <c r="F25" s="33">
        <v>1187</v>
      </c>
      <c r="G25" s="33">
        <v>213</v>
      </c>
      <c r="H25" s="33">
        <v>851</v>
      </c>
      <c r="I25" s="39"/>
      <c r="J25" s="172"/>
      <c r="K25" s="172"/>
      <c r="L25" s="39"/>
      <c r="M25" s="39"/>
      <c r="N25" s="39"/>
      <c r="O25" s="39"/>
      <c r="P25" s="39"/>
    </row>
    <row r="26" spans="1:21" ht="18" customHeight="1">
      <c r="A26" s="144" t="s">
        <v>1252</v>
      </c>
      <c r="B26" s="1385">
        <f t="shared" si="2"/>
        <v>3437</v>
      </c>
      <c r="C26" s="164">
        <v>1152</v>
      </c>
      <c r="D26" s="1385">
        <f t="shared" si="3"/>
        <v>2285</v>
      </c>
      <c r="E26" s="164">
        <v>2</v>
      </c>
      <c r="F26" s="164">
        <v>1151</v>
      </c>
      <c r="G26" s="164">
        <v>140</v>
      </c>
      <c r="H26" s="164">
        <v>992</v>
      </c>
      <c r="I26" s="39"/>
      <c r="J26" s="172"/>
      <c r="K26" s="172"/>
      <c r="L26" s="39"/>
      <c r="M26" s="39"/>
      <c r="N26" s="39"/>
      <c r="O26" s="39"/>
      <c r="P26" s="39"/>
    </row>
    <row r="27" spans="1:21" ht="18" customHeight="1">
      <c r="A27" s="144" t="s">
        <v>182</v>
      </c>
      <c r="B27" s="1385">
        <f t="shared" si="2"/>
        <v>3901</v>
      </c>
      <c r="C27" s="33">
        <v>1205</v>
      </c>
      <c r="D27" s="1385">
        <f t="shared" si="3"/>
        <v>2696</v>
      </c>
      <c r="E27" s="33">
        <v>2</v>
      </c>
      <c r="F27" s="33">
        <v>1597</v>
      </c>
      <c r="G27" s="33">
        <v>81</v>
      </c>
      <c r="H27" s="33">
        <v>1016</v>
      </c>
      <c r="I27" s="39"/>
      <c r="J27" s="172"/>
      <c r="K27" s="172"/>
      <c r="L27" s="39"/>
      <c r="M27" s="39"/>
      <c r="N27" s="39"/>
      <c r="O27" s="39"/>
      <c r="P27" s="39"/>
    </row>
    <row r="28" spans="1:21" ht="18" customHeight="1">
      <c r="A28" s="144" t="s">
        <v>183</v>
      </c>
      <c r="B28" s="1385"/>
      <c r="C28" s="33"/>
      <c r="D28" s="1385"/>
      <c r="E28" s="33"/>
      <c r="F28" s="33"/>
      <c r="G28" s="33"/>
      <c r="H28" s="33"/>
      <c r="I28" s="39"/>
      <c r="J28" s="172"/>
      <c r="K28" s="172"/>
      <c r="L28" s="39"/>
      <c r="M28" s="39"/>
      <c r="N28" s="39"/>
      <c r="O28" s="39"/>
      <c r="P28" s="39"/>
    </row>
    <row r="29" spans="1:21" ht="18" customHeight="1">
      <c r="A29" s="144"/>
      <c r="B29" s="1385"/>
      <c r="C29" s="33"/>
      <c r="D29" s="1385"/>
      <c r="E29" s="33"/>
      <c r="F29" s="33"/>
      <c r="G29" s="33"/>
      <c r="H29" s="33"/>
      <c r="I29" s="39"/>
      <c r="J29" s="172"/>
      <c r="K29" s="172"/>
      <c r="L29" s="39"/>
      <c r="M29" s="39"/>
      <c r="N29" s="39"/>
      <c r="O29" s="39"/>
      <c r="P29" s="39"/>
    </row>
    <row r="30" spans="1:21" ht="18" customHeight="1">
      <c r="A30" s="178" t="s">
        <v>34</v>
      </c>
      <c r="B30" s="179">
        <f>((B28/B27*100)-100)</f>
        <v>-100</v>
      </c>
      <c r="C30" s="179">
        <f>((C28/C27*100)-100)</f>
        <v>-100</v>
      </c>
      <c r="D30" s="179">
        <f t="shared" ref="D30:F30" si="6">((D28/D27*100)-100)</f>
        <v>-100</v>
      </c>
      <c r="E30" s="1032">
        <f>((E28/E27*100)-100)</f>
        <v>-100</v>
      </c>
      <c r="F30" s="179">
        <f t="shared" si="6"/>
        <v>-100</v>
      </c>
      <c r="G30" s="179">
        <f>((G28/G27*100)-100)</f>
        <v>-100</v>
      </c>
      <c r="H30" s="180">
        <f>((H28/H27*100)-100)</f>
        <v>-100</v>
      </c>
      <c r="I30" s="39"/>
      <c r="J30" s="172"/>
      <c r="K30" s="172"/>
      <c r="L30" s="39"/>
      <c r="M30" s="39"/>
      <c r="N30" s="39"/>
      <c r="O30" s="39"/>
      <c r="P30" s="39"/>
    </row>
    <row r="31" spans="1:21" ht="18" customHeight="1" thickBot="1">
      <c r="A31" s="153" t="s">
        <v>36</v>
      </c>
      <c r="B31" s="22">
        <f>((B28/B16*100)-100)</f>
        <v>-100</v>
      </c>
      <c r="C31" s="22">
        <f t="shared" ref="C31:G31" si="7">((C28/C16*100)-100)</f>
        <v>-100</v>
      </c>
      <c r="D31" s="22">
        <f>((D28/D16*100)-100)</f>
        <v>-100</v>
      </c>
      <c r="E31" s="1060">
        <f t="shared" si="7"/>
        <v>-100</v>
      </c>
      <c r="F31" s="22">
        <f>((F28/F16*100)-100)</f>
        <v>-100</v>
      </c>
      <c r="G31" s="22">
        <f t="shared" si="7"/>
        <v>-100</v>
      </c>
      <c r="H31" s="22">
        <f>((H28/H16*100)-100)</f>
        <v>-100</v>
      </c>
      <c r="I31" s="39"/>
      <c r="J31" s="172"/>
      <c r="K31" s="172"/>
      <c r="L31" s="39"/>
      <c r="M31" s="39"/>
      <c r="N31" s="39"/>
      <c r="O31" s="39"/>
      <c r="P31" s="39"/>
    </row>
    <row r="32" spans="1:21" ht="18" customHeight="1">
      <c r="A32" s="181"/>
      <c r="B32" s="96"/>
      <c r="C32" s="96"/>
      <c r="D32" s="96"/>
      <c r="E32" s="182"/>
      <c r="F32" s="96"/>
      <c r="G32" s="96"/>
      <c r="H32" s="96"/>
      <c r="I32" s="39"/>
      <c r="J32" s="172"/>
      <c r="K32" s="172"/>
      <c r="L32" s="39"/>
      <c r="M32" s="39"/>
      <c r="N32" s="39"/>
      <c r="O32" s="39"/>
      <c r="P32" s="39"/>
    </row>
    <row r="33" spans="1:26" ht="18" customHeight="1">
      <c r="A33" s="183"/>
      <c r="B33" s="39"/>
      <c r="C33" s="39"/>
      <c r="D33" s="39"/>
      <c r="E33" s="39"/>
      <c r="F33" s="39"/>
      <c r="G33" s="39"/>
      <c r="H33" s="39"/>
      <c r="I33" s="39"/>
      <c r="J33" s="172"/>
      <c r="K33" s="172"/>
      <c r="L33" s="39"/>
      <c r="M33" s="39"/>
      <c r="N33" s="39"/>
      <c r="O33" s="39"/>
      <c r="P33" s="39"/>
    </row>
    <row r="34" spans="1:26" ht="18" customHeight="1">
      <c r="A34" s="39"/>
      <c r="B34" s="39"/>
      <c r="C34" s="39"/>
      <c r="D34" s="39"/>
      <c r="E34" s="39"/>
      <c r="F34" s="39"/>
      <c r="G34" s="39"/>
      <c r="H34" s="39"/>
      <c r="I34" s="39"/>
      <c r="J34" s="172"/>
      <c r="K34" s="172"/>
      <c r="L34" s="39"/>
      <c r="M34" s="39"/>
      <c r="N34" s="39"/>
      <c r="O34" s="39"/>
      <c r="P34" s="39"/>
    </row>
    <row r="35" spans="1:26" ht="18" customHeight="1">
      <c r="A35" s="39"/>
      <c r="B35" s="39"/>
      <c r="C35" s="39"/>
      <c r="D35" s="39"/>
      <c r="E35" s="39"/>
      <c r="F35" s="39"/>
      <c r="G35" s="39"/>
      <c r="H35" s="39"/>
      <c r="I35" s="39"/>
      <c r="J35" s="172"/>
      <c r="K35" s="172"/>
      <c r="L35" s="39"/>
      <c r="M35" s="39"/>
      <c r="N35" s="39"/>
      <c r="O35" s="39"/>
      <c r="P35" s="39"/>
    </row>
    <row r="36" spans="1:26" ht="18" customHeight="1">
      <c r="A36" s="39"/>
      <c r="B36" s="39"/>
      <c r="C36" s="39"/>
      <c r="D36" s="39"/>
      <c r="E36" s="39"/>
      <c r="F36" s="39"/>
      <c r="G36" s="39"/>
      <c r="H36" s="39"/>
      <c r="I36" s="39"/>
      <c r="J36" s="172"/>
      <c r="K36" s="172"/>
      <c r="L36" s="39"/>
      <c r="M36" s="39"/>
      <c r="N36" s="39"/>
      <c r="O36" s="39"/>
      <c r="P36" s="39"/>
    </row>
    <row r="37" spans="1:26" ht="18" customHeight="1">
      <c r="A37" s="39"/>
      <c r="B37" s="39"/>
      <c r="C37" s="39"/>
      <c r="D37" s="39"/>
      <c r="E37" s="39"/>
      <c r="F37" s="39"/>
      <c r="G37" s="39"/>
      <c r="H37" s="39"/>
      <c r="I37" s="39"/>
      <c r="J37" s="172"/>
      <c r="K37" s="172"/>
      <c r="L37" s="39"/>
      <c r="M37" s="39"/>
      <c r="N37" s="39"/>
      <c r="O37" s="39"/>
      <c r="P37" s="39"/>
    </row>
    <row r="38" spans="1:26" ht="18" customHeight="1">
      <c r="A38" s="39"/>
      <c r="B38" s="39"/>
      <c r="C38" s="39"/>
      <c r="D38" s="39"/>
      <c r="E38" s="39"/>
      <c r="F38" s="39"/>
      <c r="G38" s="39"/>
      <c r="H38" s="39"/>
      <c r="I38" s="39"/>
      <c r="J38" s="172"/>
      <c r="K38" s="172"/>
      <c r="L38" s="39"/>
      <c r="M38" s="39"/>
      <c r="N38" s="39"/>
      <c r="O38" s="39"/>
      <c r="P38" s="39"/>
    </row>
    <row r="39" spans="1:26" ht="18" customHeight="1">
      <c r="A39" s="39"/>
      <c r="B39" s="39"/>
      <c r="C39" s="39"/>
      <c r="D39" s="39"/>
      <c r="E39" s="39"/>
      <c r="F39" s="39"/>
      <c r="G39" s="39"/>
      <c r="H39" s="39"/>
      <c r="I39" s="39"/>
      <c r="J39" s="172"/>
      <c r="K39" s="172"/>
      <c r="L39" s="39"/>
      <c r="M39" s="39"/>
      <c r="N39" s="39"/>
      <c r="O39" s="39"/>
      <c r="P39" s="39"/>
    </row>
    <row r="40" spans="1:26" ht="18" customHeight="1">
      <c r="A40" s="39"/>
      <c r="B40" s="39"/>
      <c r="C40" s="39"/>
      <c r="D40" s="39"/>
      <c r="E40" s="39"/>
      <c r="F40" s="39"/>
      <c r="G40" s="39"/>
      <c r="H40" s="39"/>
      <c r="I40" s="39"/>
      <c r="J40" s="172"/>
      <c r="K40" s="172"/>
      <c r="L40" s="39"/>
      <c r="M40" s="39"/>
      <c r="N40" s="39"/>
      <c r="O40" s="39"/>
      <c r="P40" s="39"/>
    </row>
    <row r="41" spans="1:26" ht="18" customHeight="1">
      <c r="A41" s="39"/>
      <c r="B41" s="39"/>
      <c r="C41" s="39"/>
      <c r="D41" s="39"/>
      <c r="E41" s="39"/>
      <c r="F41" s="39"/>
      <c r="G41" s="39"/>
      <c r="H41" s="39"/>
      <c r="I41" s="39"/>
      <c r="J41" s="172"/>
      <c r="K41" s="172"/>
      <c r="L41" s="39"/>
      <c r="M41" s="39"/>
      <c r="N41" s="39"/>
      <c r="O41" s="39"/>
      <c r="P41" s="39"/>
    </row>
    <row r="42" spans="1:26" ht="18" customHeight="1">
      <c r="A42" s="39"/>
      <c r="B42" s="39"/>
      <c r="C42" s="39"/>
      <c r="D42" s="39"/>
      <c r="E42" s="39"/>
      <c r="F42" s="39"/>
      <c r="G42" s="39"/>
      <c r="H42" s="39"/>
      <c r="I42" s="39"/>
      <c r="J42" s="172"/>
      <c r="K42" s="172"/>
      <c r="L42" s="39"/>
      <c r="M42" s="39"/>
      <c r="N42" s="39"/>
      <c r="O42" s="39"/>
      <c r="P42" s="39"/>
    </row>
    <row r="43" spans="1:26" ht="14.25" customHeight="1">
      <c r="I43" s="39"/>
      <c r="J43" s="172"/>
      <c r="K43" s="172"/>
      <c r="P43" s="39"/>
    </row>
    <row r="44" spans="1:26" ht="14.25" customHeight="1">
      <c r="I44" s="39"/>
      <c r="J44" s="39"/>
      <c r="K44" s="39"/>
      <c r="P44" s="39"/>
    </row>
    <row r="45" spans="1:26" ht="14.25" customHeight="1">
      <c r="I45" s="39"/>
      <c r="J45" s="39"/>
      <c r="K45" s="39"/>
      <c r="P45" s="39"/>
    </row>
    <row r="46" spans="1:26" ht="23.25" customHeight="1">
      <c r="I46" s="39"/>
      <c r="J46" s="2400" t="s">
        <v>319</v>
      </c>
      <c r="K46" s="2400"/>
      <c r="L46" s="2400"/>
      <c r="M46" s="2400"/>
      <c r="N46" s="2400"/>
      <c r="P46" s="144"/>
      <c r="Q46" s="174" t="s">
        <v>1767</v>
      </c>
      <c r="R46" s="1412" t="s">
        <v>1768</v>
      </c>
      <c r="Z46" s="1410"/>
    </row>
    <row r="47" spans="1:26" ht="20.149999999999999" customHeight="1" thickBot="1">
      <c r="I47" s="39"/>
      <c r="J47" s="184" t="s">
        <v>320</v>
      </c>
      <c r="K47" s="39"/>
      <c r="L47" s="2399" t="s">
        <v>1977</v>
      </c>
      <c r="M47" s="2399"/>
      <c r="N47" s="2399"/>
      <c r="P47" s="144"/>
      <c r="Z47" s="1410"/>
    </row>
    <row r="48" spans="1:26" ht="18" customHeight="1">
      <c r="I48" s="39"/>
      <c r="J48" s="2"/>
      <c r="K48" s="2365" t="s">
        <v>1976</v>
      </c>
      <c r="L48" s="2473"/>
      <c r="M48" s="2365" t="s">
        <v>321</v>
      </c>
      <c r="N48" s="2366"/>
      <c r="P48" s="144"/>
      <c r="Q48" s="1411" t="s">
        <v>2108</v>
      </c>
      <c r="R48" s="1"/>
      <c r="S48" s="1"/>
      <c r="T48" s="1372" t="s">
        <v>1843</v>
      </c>
      <c r="U48" s="1507" t="s">
        <v>1844</v>
      </c>
      <c r="V48" s="1507"/>
      <c r="W48" s="1"/>
      <c r="X48" s="1"/>
      <c r="Y48" s="1"/>
      <c r="Z48" s="1410"/>
    </row>
    <row r="49" spans="9:26" ht="18" customHeight="1">
      <c r="I49" s="39"/>
      <c r="J49" s="4" t="s">
        <v>5</v>
      </c>
      <c r="K49" s="2474"/>
      <c r="L49" s="2475"/>
      <c r="M49" s="2368"/>
      <c r="N49" s="2369"/>
      <c r="P49" s="144"/>
      <c r="Q49" s="1"/>
      <c r="R49" s="1"/>
      <c r="S49" s="1"/>
      <c r="T49" s="1"/>
      <c r="U49" s="1"/>
      <c r="V49" s="1"/>
      <c r="W49" s="1"/>
      <c r="X49" s="1"/>
      <c r="Y49" s="1" t="s">
        <v>1776</v>
      </c>
      <c r="Z49" s="1410"/>
    </row>
    <row r="50" spans="9:26" ht="18" customHeight="1">
      <c r="I50" s="39"/>
      <c r="J50" s="7"/>
      <c r="K50" s="1928" t="s">
        <v>1975</v>
      </c>
      <c r="L50" s="27" t="s">
        <v>1974</v>
      </c>
      <c r="M50" s="27" t="s">
        <v>323</v>
      </c>
      <c r="N50" s="27" t="s">
        <v>324</v>
      </c>
      <c r="P50" s="144"/>
      <c r="Q50" s="1406" t="s">
        <v>1729</v>
      </c>
      <c r="R50" s="1407"/>
      <c r="S50" s="1407"/>
      <c r="T50" s="1407"/>
      <c r="U50" s="1405"/>
      <c r="V50" s="1399" t="s">
        <v>1730</v>
      </c>
      <c r="W50" s="1399"/>
      <c r="X50" s="1399"/>
      <c r="Y50" s="1400"/>
      <c r="Z50" s="1410"/>
    </row>
    <row r="51" spans="9:26" ht="18" customHeight="1">
      <c r="J51" s="3" t="s">
        <v>2104</v>
      </c>
      <c r="K51" s="12">
        <v>222</v>
      </c>
      <c r="L51" s="185">
        <v>225</v>
      </c>
      <c r="M51" s="185">
        <v>121</v>
      </c>
      <c r="N51" s="186">
        <v>124</v>
      </c>
      <c r="P51" s="144"/>
      <c r="Q51" s="1398"/>
      <c r="R51" s="1398" t="s">
        <v>1771</v>
      </c>
      <c r="S51" s="1400"/>
      <c r="T51" s="1398" t="s">
        <v>1731</v>
      </c>
      <c r="U51" s="1400"/>
      <c r="V51" s="1398" t="s">
        <v>1732</v>
      </c>
      <c r="W51" s="1400"/>
      <c r="X51" s="1398" t="s">
        <v>1733</v>
      </c>
      <c r="Y51" s="1400"/>
      <c r="Z51" s="1409"/>
    </row>
    <row r="52" spans="9:26" ht="18" customHeight="1">
      <c r="J52" s="3" t="s">
        <v>51</v>
      </c>
      <c r="K52" s="12">
        <v>237</v>
      </c>
      <c r="L52" s="185">
        <v>236</v>
      </c>
      <c r="M52" s="185">
        <v>125</v>
      </c>
      <c r="N52" s="40">
        <v>129</v>
      </c>
      <c r="P52" s="144"/>
      <c r="Q52" s="1401"/>
      <c r="R52" s="1415"/>
      <c r="S52" s="1426"/>
      <c r="T52" s="1414"/>
      <c r="U52" s="1426"/>
      <c r="V52" s="1414"/>
      <c r="W52" s="1426"/>
      <c r="X52" s="1414"/>
      <c r="Y52" s="1426"/>
      <c r="Z52" s="1409"/>
    </row>
    <row r="53" spans="9:26" ht="18" customHeight="1">
      <c r="J53" s="3" t="s">
        <v>1685</v>
      </c>
      <c r="K53" s="12">
        <v>349</v>
      </c>
      <c r="L53" s="185">
        <v>346</v>
      </c>
      <c r="M53" s="185">
        <v>165</v>
      </c>
      <c r="N53" s="40">
        <v>168</v>
      </c>
      <c r="P53" s="144"/>
      <c r="Q53" s="1404" t="s">
        <v>1734</v>
      </c>
      <c r="R53" s="1422" t="s">
        <v>2109</v>
      </c>
      <c r="S53" s="1413" t="s">
        <v>1735</v>
      </c>
      <c r="T53" s="1422" t="str">
        <f>R53</f>
        <v>12月</v>
      </c>
      <c r="U53" s="1413" t="s">
        <v>1735</v>
      </c>
      <c r="V53" s="1422" t="str">
        <f>R53</f>
        <v>12月</v>
      </c>
      <c r="W53" s="1427" t="s">
        <v>1735</v>
      </c>
      <c r="X53" s="1422" t="str">
        <f>R53</f>
        <v>12月</v>
      </c>
      <c r="Y53" s="1413" t="s">
        <v>1735</v>
      </c>
      <c r="Z53" s="1408"/>
    </row>
    <row r="54" spans="9:26" ht="18" customHeight="1">
      <c r="J54" s="14" t="s">
        <v>1862</v>
      </c>
      <c r="K54" s="12">
        <v>349</v>
      </c>
      <c r="L54" s="185">
        <v>353</v>
      </c>
      <c r="M54" s="72">
        <v>172</v>
      </c>
      <c r="N54" s="186">
        <v>161</v>
      </c>
      <c r="P54" s="144"/>
      <c r="Q54" s="1400" t="s">
        <v>1736</v>
      </c>
      <c r="R54" s="1416">
        <v>1233</v>
      </c>
      <c r="S54" s="1416">
        <v>77</v>
      </c>
      <c r="T54" s="1416">
        <v>1121</v>
      </c>
      <c r="U54" s="1417">
        <v>-95</v>
      </c>
      <c r="V54" s="1416">
        <v>587</v>
      </c>
      <c r="W54" s="1416">
        <v>-45</v>
      </c>
      <c r="X54" s="1416">
        <v>611</v>
      </c>
      <c r="Y54" s="1418">
        <v>-28</v>
      </c>
      <c r="Z54" s="1100"/>
    </row>
    <row r="55" spans="9:26" ht="18" customHeight="1">
      <c r="J55" s="14" t="s">
        <v>2100</v>
      </c>
      <c r="K55" s="629">
        <v>304</v>
      </c>
      <c r="L55" s="185">
        <v>298</v>
      </c>
      <c r="M55" s="72">
        <v>147</v>
      </c>
      <c r="N55" s="186">
        <v>152</v>
      </c>
      <c r="P55" s="144"/>
      <c r="Q55" s="1402" t="s">
        <v>1737</v>
      </c>
      <c r="R55" s="1416">
        <v>129</v>
      </c>
      <c r="S55" s="1416">
        <v>30</v>
      </c>
      <c r="T55" s="1416">
        <v>107</v>
      </c>
      <c r="U55" s="1419">
        <v>-16</v>
      </c>
      <c r="V55" s="1416">
        <v>48</v>
      </c>
      <c r="W55" s="1416">
        <v>-7</v>
      </c>
      <c r="X55" s="1416">
        <v>49</v>
      </c>
      <c r="Y55" s="1416">
        <v>-6</v>
      </c>
      <c r="Z55" s="1100"/>
    </row>
    <row r="56" spans="9:26" ht="18" customHeight="1">
      <c r="J56" s="144"/>
      <c r="K56" s="187"/>
      <c r="L56" s="187"/>
      <c r="M56" s="187"/>
      <c r="N56" s="187"/>
      <c r="P56" s="144"/>
      <c r="Q56" s="1402" t="s">
        <v>1738</v>
      </c>
      <c r="R56" s="1416">
        <v>13</v>
      </c>
      <c r="S56" s="1416">
        <v>0</v>
      </c>
      <c r="T56" s="1416">
        <v>11</v>
      </c>
      <c r="U56" s="1419">
        <v>-1</v>
      </c>
      <c r="V56" s="1416">
        <v>6</v>
      </c>
      <c r="W56" s="1416">
        <v>1</v>
      </c>
      <c r="X56" s="1416">
        <v>5</v>
      </c>
      <c r="Y56" s="1416">
        <v>0</v>
      </c>
      <c r="Z56" s="1100"/>
    </row>
    <row r="57" spans="9:26" ht="18" customHeight="1">
      <c r="J57" s="144" t="s">
        <v>2041</v>
      </c>
      <c r="K57" s="187">
        <v>29</v>
      </c>
      <c r="L57" s="187">
        <v>28</v>
      </c>
      <c r="M57" s="187">
        <v>14</v>
      </c>
      <c r="N57" s="187">
        <v>13</v>
      </c>
      <c r="P57" s="1410"/>
      <c r="Q57" s="1402" t="s">
        <v>1739</v>
      </c>
      <c r="R57" s="1416">
        <v>43</v>
      </c>
      <c r="S57" s="1416">
        <v>-1</v>
      </c>
      <c r="T57" s="1416">
        <v>39</v>
      </c>
      <c r="U57" s="1419">
        <v>-3</v>
      </c>
      <c r="V57" s="1416">
        <v>18</v>
      </c>
      <c r="W57" s="1416">
        <v>-2</v>
      </c>
      <c r="X57" s="1416">
        <v>20</v>
      </c>
      <c r="Y57" s="1416">
        <v>0</v>
      </c>
      <c r="Z57" s="1410"/>
    </row>
    <row r="58" spans="9:26" ht="18" customHeight="1">
      <c r="J58" s="144" t="s">
        <v>1252</v>
      </c>
      <c r="K58" s="187">
        <v>28</v>
      </c>
      <c r="L58" s="187">
        <v>29</v>
      </c>
      <c r="M58" s="187">
        <v>14</v>
      </c>
      <c r="N58" s="187">
        <v>15</v>
      </c>
      <c r="P58" s="1410"/>
      <c r="Q58" s="1402" t="s">
        <v>1740</v>
      </c>
      <c r="R58" s="1416">
        <v>14</v>
      </c>
      <c r="S58" s="1416">
        <v>2</v>
      </c>
      <c r="T58" s="1416">
        <v>13</v>
      </c>
      <c r="U58" s="1419">
        <v>-1</v>
      </c>
      <c r="V58" s="1416">
        <v>7</v>
      </c>
      <c r="W58" s="1416">
        <v>0</v>
      </c>
      <c r="X58" s="1416">
        <v>7</v>
      </c>
      <c r="Y58" s="1416">
        <v>0</v>
      </c>
      <c r="Z58" s="1410"/>
    </row>
    <row r="59" spans="9:26" ht="18" customHeight="1">
      <c r="J59" s="144" t="s">
        <v>182</v>
      </c>
      <c r="K59" s="187">
        <v>26</v>
      </c>
      <c r="L59" s="187">
        <v>30</v>
      </c>
      <c r="M59" s="187">
        <v>14</v>
      </c>
      <c r="N59" s="187">
        <v>14</v>
      </c>
      <c r="P59" s="1410"/>
      <c r="Q59" s="1402" t="s">
        <v>1741</v>
      </c>
      <c r="R59" s="1416">
        <v>43</v>
      </c>
      <c r="S59" s="1416">
        <v>-5</v>
      </c>
      <c r="T59" s="1416">
        <v>48</v>
      </c>
      <c r="U59" s="1419">
        <v>1</v>
      </c>
      <c r="V59" s="1416">
        <v>25</v>
      </c>
      <c r="W59" s="1416">
        <v>0</v>
      </c>
      <c r="X59" s="1416">
        <v>26</v>
      </c>
      <c r="Y59" s="1416">
        <v>1</v>
      </c>
      <c r="Z59" s="1410"/>
    </row>
    <row r="60" spans="9:26" ht="18" customHeight="1">
      <c r="J60" s="18" t="s">
        <v>183</v>
      </c>
      <c r="K60" s="187">
        <v>25</v>
      </c>
      <c r="L60" s="187">
        <v>25</v>
      </c>
      <c r="M60" s="187">
        <v>12</v>
      </c>
      <c r="N60" s="187">
        <v>14</v>
      </c>
      <c r="P60" s="1410"/>
      <c r="Q60" s="1402" t="s">
        <v>1742</v>
      </c>
      <c r="R60" s="1416">
        <v>30</v>
      </c>
      <c r="S60" s="1416">
        <v>0</v>
      </c>
      <c r="T60" s="1416">
        <v>33</v>
      </c>
      <c r="U60" s="1419">
        <v>-3</v>
      </c>
      <c r="V60" s="1416">
        <v>12</v>
      </c>
      <c r="W60" s="1416">
        <v>-1</v>
      </c>
      <c r="X60" s="1416">
        <v>12</v>
      </c>
      <c r="Y60" s="1416">
        <v>-1</v>
      </c>
      <c r="Z60" s="1410"/>
    </row>
    <row r="61" spans="9:26" ht="18" customHeight="1">
      <c r="J61" s="144" t="s">
        <v>1913</v>
      </c>
      <c r="K61" s="187">
        <v>24</v>
      </c>
      <c r="L61" s="187">
        <v>25</v>
      </c>
      <c r="M61" s="187">
        <v>12</v>
      </c>
      <c r="N61" s="187">
        <v>11</v>
      </c>
      <c r="P61" s="1410"/>
      <c r="Q61" s="1402" t="s">
        <v>1743</v>
      </c>
      <c r="R61" s="1416">
        <v>50</v>
      </c>
      <c r="S61" s="1416">
        <v>-1</v>
      </c>
      <c r="T61" s="1416">
        <v>48</v>
      </c>
      <c r="U61" s="1419">
        <v>-3</v>
      </c>
      <c r="V61" s="1416">
        <v>23</v>
      </c>
      <c r="W61" s="1416">
        <v>-1</v>
      </c>
      <c r="X61" s="1416">
        <v>26</v>
      </c>
      <c r="Y61" s="1416">
        <v>-1</v>
      </c>
      <c r="Z61" s="1410"/>
    </row>
    <row r="62" spans="9:26" ht="18" customHeight="1">
      <c r="J62" s="144" t="s">
        <v>1789</v>
      </c>
      <c r="K62" s="187">
        <v>28</v>
      </c>
      <c r="L62" s="187">
        <v>27</v>
      </c>
      <c r="M62" s="187">
        <v>13</v>
      </c>
      <c r="N62" s="187">
        <v>15</v>
      </c>
      <c r="P62" s="1410"/>
      <c r="Q62" s="1402" t="s">
        <v>1744</v>
      </c>
      <c r="R62" s="1416">
        <v>24</v>
      </c>
      <c r="S62" s="1416">
        <v>-1</v>
      </c>
      <c r="T62" s="1416">
        <v>22</v>
      </c>
      <c r="U62" s="1419">
        <v>-2</v>
      </c>
      <c r="V62" s="1416">
        <v>12</v>
      </c>
      <c r="W62" s="1416">
        <v>-2</v>
      </c>
      <c r="X62" s="1416">
        <v>14</v>
      </c>
      <c r="Y62" s="1416">
        <v>-2</v>
      </c>
      <c r="Z62" s="1410"/>
    </row>
    <row r="63" spans="9:26" ht="18" customHeight="1">
      <c r="J63" s="144" t="s">
        <v>1790</v>
      </c>
      <c r="K63" s="187">
        <v>25</v>
      </c>
      <c r="L63" s="187">
        <v>27</v>
      </c>
      <c r="M63" s="187">
        <v>13</v>
      </c>
      <c r="N63" s="187">
        <v>12</v>
      </c>
      <c r="P63" s="1410"/>
      <c r="Q63" s="1402" t="s">
        <v>1745</v>
      </c>
      <c r="R63" s="1416">
        <v>34</v>
      </c>
      <c r="S63" s="1416">
        <v>1</v>
      </c>
      <c r="T63" s="1416">
        <v>34</v>
      </c>
      <c r="U63" s="1419">
        <v>-1</v>
      </c>
      <c r="V63" s="1416">
        <v>18</v>
      </c>
      <c r="W63" s="1416">
        <v>-1</v>
      </c>
      <c r="X63" s="1416">
        <v>18</v>
      </c>
      <c r="Y63" s="1416">
        <v>0</v>
      </c>
      <c r="Z63" s="1410"/>
    </row>
    <row r="64" spans="9:26" ht="18" customHeight="1">
      <c r="J64" s="144" t="s">
        <v>1802</v>
      </c>
      <c r="K64" s="187">
        <v>26</v>
      </c>
      <c r="L64" s="187">
        <v>26</v>
      </c>
      <c r="M64" s="187">
        <v>13</v>
      </c>
      <c r="N64" s="187">
        <v>13</v>
      </c>
      <c r="P64" s="1410"/>
      <c r="Q64" s="1402" t="s">
        <v>1746</v>
      </c>
      <c r="R64" s="1416">
        <v>12</v>
      </c>
      <c r="S64" s="1416">
        <v>1</v>
      </c>
      <c r="T64" s="1416">
        <v>11</v>
      </c>
      <c r="U64" s="1419">
        <v>0</v>
      </c>
      <c r="V64" s="1416">
        <v>6</v>
      </c>
      <c r="W64" s="1416">
        <v>0</v>
      </c>
      <c r="X64" s="1416">
        <v>6</v>
      </c>
      <c r="Y64" s="1416">
        <v>-1</v>
      </c>
      <c r="Z64" s="1410"/>
    </row>
    <row r="65" spans="10:26" ht="18" customHeight="1">
      <c r="J65" s="144" t="s">
        <v>1826</v>
      </c>
      <c r="K65" s="187">
        <v>25</v>
      </c>
      <c r="L65" s="187">
        <v>25</v>
      </c>
      <c r="M65" s="187">
        <v>12</v>
      </c>
      <c r="N65" s="187">
        <v>13</v>
      </c>
      <c r="P65" s="1410"/>
      <c r="Q65" s="1402" t="s">
        <v>1747</v>
      </c>
      <c r="R65" s="1416">
        <v>9</v>
      </c>
      <c r="S65" s="1416">
        <v>0</v>
      </c>
      <c r="T65" s="1416">
        <v>9</v>
      </c>
      <c r="U65" s="1419">
        <v>1</v>
      </c>
      <c r="V65" s="1416">
        <v>5</v>
      </c>
      <c r="W65" s="1416">
        <v>0</v>
      </c>
      <c r="X65" s="1416">
        <v>5</v>
      </c>
      <c r="Y65" s="1416">
        <v>0</v>
      </c>
      <c r="Z65" s="1410"/>
    </row>
    <row r="66" spans="10:26" ht="18" customHeight="1">
      <c r="J66" s="18" t="s">
        <v>1841</v>
      </c>
      <c r="K66" s="187">
        <v>27</v>
      </c>
      <c r="L66" s="187">
        <v>23</v>
      </c>
      <c r="M66" s="187">
        <v>12</v>
      </c>
      <c r="N66" s="187">
        <v>11</v>
      </c>
      <c r="P66" s="1410"/>
      <c r="Q66" s="1402" t="s">
        <v>1748</v>
      </c>
      <c r="R66" s="1416">
        <v>10</v>
      </c>
      <c r="S66" s="1416">
        <v>-1</v>
      </c>
      <c r="T66" s="1416">
        <v>10</v>
      </c>
      <c r="U66" s="1419">
        <v>-1</v>
      </c>
      <c r="V66" s="1416">
        <v>6</v>
      </c>
      <c r="W66" s="1416">
        <v>-1</v>
      </c>
      <c r="X66" s="1416">
        <v>6</v>
      </c>
      <c r="Y66" s="1416">
        <v>-1</v>
      </c>
      <c r="Z66" s="1410"/>
    </row>
    <row r="67" spans="10:26" ht="18" customHeight="1">
      <c r="J67" s="18" t="s">
        <v>1845</v>
      </c>
      <c r="K67" s="187">
        <v>22</v>
      </c>
      <c r="L67" s="187">
        <v>24</v>
      </c>
      <c r="M67" s="187">
        <v>12</v>
      </c>
      <c r="N67" s="187">
        <v>13</v>
      </c>
      <c r="P67" s="1410"/>
      <c r="Q67" s="1402" t="s">
        <v>1749</v>
      </c>
      <c r="R67" s="1416">
        <v>18</v>
      </c>
      <c r="S67" s="1416">
        <v>-3</v>
      </c>
      <c r="T67" s="1416">
        <v>17</v>
      </c>
      <c r="U67" s="1419">
        <v>-3</v>
      </c>
      <c r="V67" s="1416">
        <v>10</v>
      </c>
      <c r="W67" s="1416">
        <v>-1</v>
      </c>
      <c r="X67" s="1416">
        <v>9</v>
      </c>
      <c r="Y67" s="1416">
        <v>-1</v>
      </c>
      <c r="Z67" s="1410"/>
    </row>
    <row r="68" spans="10:26" ht="18" customHeight="1">
      <c r="J68" s="18" t="s">
        <v>1849</v>
      </c>
      <c r="K68" s="187">
        <v>22</v>
      </c>
      <c r="L68" s="187">
        <v>21</v>
      </c>
      <c r="M68" s="187">
        <v>10</v>
      </c>
      <c r="N68" s="187">
        <v>11</v>
      </c>
      <c r="P68" s="1410"/>
      <c r="Q68" s="1402" t="s">
        <v>1750</v>
      </c>
      <c r="R68" s="1416">
        <v>10</v>
      </c>
      <c r="S68" s="1416">
        <v>-1</v>
      </c>
      <c r="T68" s="1416">
        <v>10</v>
      </c>
      <c r="U68" s="1419">
        <v>-1</v>
      </c>
      <c r="V68" s="1416">
        <v>6</v>
      </c>
      <c r="W68" s="1416">
        <v>0</v>
      </c>
      <c r="X68" s="1416">
        <v>7</v>
      </c>
      <c r="Y68" s="1416">
        <v>1</v>
      </c>
      <c r="Z68" s="1410"/>
    </row>
    <row r="69" spans="10:26" ht="18" customHeight="1">
      <c r="J69" s="144" t="s">
        <v>1852</v>
      </c>
      <c r="K69" s="187">
        <v>24</v>
      </c>
      <c r="L69" s="187">
        <v>23</v>
      </c>
      <c r="M69" s="187">
        <v>12</v>
      </c>
      <c r="N69" s="187">
        <v>12</v>
      </c>
      <c r="P69" s="1410"/>
      <c r="Q69" s="1402" t="s">
        <v>1751</v>
      </c>
      <c r="R69" s="1416">
        <v>9</v>
      </c>
      <c r="S69" s="1416">
        <v>-1</v>
      </c>
      <c r="T69" s="1416">
        <v>9</v>
      </c>
      <c r="U69" s="1419">
        <v>-1</v>
      </c>
      <c r="V69" s="1416">
        <v>5</v>
      </c>
      <c r="W69" s="1416">
        <v>-1</v>
      </c>
      <c r="X69" s="1416">
        <v>6</v>
      </c>
      <c r="Y69" s="1416">
        <v>0</v>
      </c>
      <c r="Z69" s="1410"/>
    </row>
    <row r="70" spans="10:26" ht="18" customHeight="1">
      <c r="J70" s="144" t="s">
        <v>1252</v>
      </c>
      <c r="K70" s="187">
        <v>27</v>
      </c>
      <c r="L70" s="187">
        <v>28</v>
      </c>
      <c r="M70" s="187">
        <v>14</v>
      </c>
      <c r="N70" s="187">
        <v>15</v>
      </c>
      <c r="P70" s="1410"/>
      <c r="Q70" s="1402" t="s">
        <v>1752</v>
      </c>
      <c r="R70" s="1416">
        <v>21</v>
      </c>
      <c r="S70" s="1416">
        <v>7</v>
      </c>
      <c r="T70" s="1416">
        <v>14</v>
      </c>
      <c r="U70" s="1419">
        <v>-1</v>
      </c>
      <c r="V70" s="1416">
        <v>10</v>
      </c>
      <c r="W70" s="1416">
        <v>0</v>
      </c>
      <c r="X70" s="1416">
        <v>10</v>
      </c>
      <c r="Y70" s="1416">
        <v>0</v>
      </c>
      <c r="Z70" s="1410"/>
    </row>
    <row r="71" spans="10:26" ht="18" customHeight="1">
      <c r="J71" s="144" t="s">
        <v>182</v>
      </c>
      <c r="K71" s="187">
        <v>28</v>
      </c>
      <c r="L71" s="187">
        <v>25</v>
      </c>
      <c r="M71" s="187">
        <v>12</v>
      </c>
      <c r="N71" s="187">
        <v>14</v>
      </c>
      <c r="P71" s="1410"/>
      <c r="Q71" s="1402" t="s">
        <v>1753</v>
      </c>
      <c r="R71" s="1416">
        <v>11</v>
      </c>
      <c r="S71" s="1416">
        <v>-3</v>
      </c>
      <c r="T71" s="1416">
        <v>12</v>
      </c>
      <c r="U71" s="1419">
        <v>0</v>
      </c>
      <c r="V71" s="1416">
        <v>9</v>
      </c>
      <c r="W71" s="1416">
        <v>1</v>
      </c>
      <c r="X71" s="1416">
        <v>10</v>
      </c>
      <c r="Y71" s="1416">
        <v>2</v>
      </c>
      <c r="Z71" s="1410"/>
    </row>
    <row r="72" spans="10:26" ht="18" customHeight="1">
      <c r="J72" s="144" t="s">
        <v>183</v>
      </c>
      <c r="K72" s="187">
        <v>26</v>
      </c>
      <c r="L72" s="187">
        <v>24</v>
      </c>
      <c r="M72" s="187">
        <v>12</v>
      </c>
      <c r="N72" s="187">
        <v>12</v>
      </c>
      <c r="P72" s="1410"/>
      <c r="Q72" s="1402" t="s">
        <v>1754</v>
      </c>
      <c r="R72" s="1416">
        <v>9</v>
      </c>
      <c r="S72" s="1416">
        <v>-1</v>
      </c>
      <c r="T72" s="1416">
        <v>9</v>
      </c>
      <c r="U72" s="1419">
        <v>-1</v>
      </c>
      <c r="V72" s="1416">
        <v>4</v>
      </c>
      <c r="W72" s="1416">
        <v>-1</v>
      </c>
      <c r="X72" s="1416">
        <v>5</v>
      </c>
      <c r="Y72" s="1416">
        <v>0</v>
      </c>
      <c r="Z72" s="1410"/>
    </row>
    <row r="73" spans="10:26" ht="18" customHeight="1">
      <c r="J73" s="144"/>
      <c r="K73" s="187"/>
      <c r="L73" s="187"/>
      <c r="M73" s="187"/>
      <c r="N73" s="187"/>
      <c r="P73" s="1410"/>
      <c r="Q73" s="1402" t="s">
        <v>1755</v>
      </c>
      <c r="R73" s="1416">
        <v>12</v>
      </c>
      <c r="S73" s="1416">
        <v>-1</v>
      </c>
      <c r="T73" s="1416">
        <v>12</v>
      </c>
      <c r="U73" s="1419">
        <v>-1</v>
      </c>
      <c r="V73" s="1416">
        <v>7</v>
      </c>
      <c r="W73" s="1416">
        <v>-1</v>
      </c>
      <c r="X73" s="1416">
        <v>7</v>
      </c>
      <c r="Y73" s="1416">
        <v>0</v>
      </c>
      <c r="Z73" s="1410"/>
    </row>
    <row r="74" spans="10:26" ht="18" customHeight="1">
      <c r="J74" s="152" t="s">
        <v>325</v>
      </c>
      <c r="K74" s="1059">
        <f>((K72/K71)*100)-100</f>
        <v>-7.1428571428571388</v>
      </c>
      <c r="L74" s="1059">
        <f>((L72/L71)*100)-100</f>
        <v>-4</v>
      </c>
      <c r="M74" s="1059">
        <f>((M72/M71)*100)-100</f>
        <v>0</v>
      </c>
      <c r="N74" s="1059">
        <f>((N72/N71)*100)-100</f>
        <v>-14.285714285714292</v>
      </c>
      <c r="P74" s="1410"/>
      <c r="Q74" s="1402" t="s">
        <v>1756</v>
      </c>
      <c r="R74" s="1416">
        <v>21</v>
      </c>
      <c r="S74" s="1416">
        <v>-1</v>
      </c>
      <c r="T74" s="1416">
        <v>22</v>
      </c>
      <c r="U74" s="1419">
        <v>-2</v>
      </c>
      <c r="V74" s="1416">
        <v>12</v>
      </c>
      <c r="W74" s="1416">
        <v>-1</v>
      </c>
      <c r="X74" s="1416">
        <v>11</v>
      </c>
      <c r="Y74" s="1416">
        <v>0</v>
      </c>
      <c r="Z74" s="1410"/>
    </row>
    <row r="75" spans="10:26" ht="30" customHeight="1" thickBot="1">
      <c r="J75" s="153" t="s">
        <v>36</v>
      </c>
      <c r="K75" s="21">
        <f>((K72/K60)*100)-100</f>
        <v>4</v>
      </c>
      <c r="L75" s="1252">
        <f>((L72/L60)*100)-100</f>
        <v>-4</v>
      </c>
      <c r="M75" s="1252">
        <f>((M72/M60)*100)-100</f>
        <v>0</v>
      </c>
      <c r="N75" s="1252">
        <f>((N72/N60)*100)-100</f>
        <v>-14.285714285714292</v>
      </c>
      <c r="P75" s="1410"/>
      <c r="Q75" s="1402" t="s">
        <v>1757</v>
      </c>
      <c r="R75" s="1416">
        <v>207</v>
      </c>
      <c r="S75" s="1416">
        <v>62</v>
      </c>
      <c r="T75" s="1416">
        <v>150</v>
      </c>
      <c r="U75" s="1419">
        <v>-17</v>
      </c>
      <c r="V75" s="1416">
        <v>88</v>
      </c>
      <c r="W75" s="1416">
        <v>-9</v>
      </c>
      <c r="X75" s="1416">
        <v>87</v>
      </c>
      <c r="Y75" s="1416">
        <v>-4</v>
      </c>
      <c r="Z75" s="1410"/>
    </row>
    <row r="76" spans="10:26" ht="16.5" customHeight="1">
      <c r="J76" s="178"/>
      <c r="K76" s="102"/>
      <c r="L76" s="102"/>
      <c r="M76" s="102"/>
      <c r="N76" s="102"/>
      <c r="P76" s="1410"/>
      <c r="Q76" s="1402" t="s">
        <v>1758</v>
      </c>
      <c r="R76" s="1416">
        <v>19</v>
      </c>
      <c r="S76" s="1416">
        <v>10</v>
      </c>
      <c r="T76" s="1416">
        <v>17</v>
      </c>
      <c r="U76" s="1419">
        <v>-2</v>
      </c>
      <c r="V76" s="1416">
        <v>10</v>
      </c>
      <c r="W76" s="1416">
        <v>0</v>
      </c>
      <c r="X76" s="1416">
        <v>10</v>
      </c>
      <c r="Y76" s="1416">
        <v>0</v>
      </c>
      <c r="Z76" s="1410"/>
    </row>
    <row r="77" spans="10:26" ht="16.5" customHeight="1">
      <c r="P77" s="1410"/>
      <c r="Q77" s="1402" t="s">
        <v>1759</v>
      </c>
      <c r="R77" s="1416">
        <v>17</v>
      </c>
      <c r="S77" s="1416">
        <v>0</v>
      </c>
      <c r="T77" s="1416">
        <v>15</v>
      </c>
      <c r="U77" s="1419">
        <v>0</v>
      </c>
      <c r="V77" s="1416">
        <v>9</v>
      </c>
      <c r="W77" s="1416">
        <v>1</v>
      </c>
      <c r="X77" s="1416">
        <v>9</v>
      </c>
      <c r="Y77" s="1416">
        <v>-1</v>
      </c>
      <c r="Z77" s="1410"/>
    </row>
    <row r="78" spans="10:26" ht="16.5" customHeight="1">
      <c r="L78" s="40" t="s">
        <v>1847</v>
      </c>
      <c r="P78" s="1410"/>
      <c r="Q78" s="1402" t="s">
        <v>1760</v>
      </c>
      <c r="R78" s="1416">
        <v>59</v>
      </c>
      <c r="S78" s="1416">
        <v>3</v>
      </c>
      <c r="T78" s="1416">
        <v>61</v>
      </c>
      <c r="U78" s="1419">
        <v>-2</v>
      </c>
      <c r="V78" s="1416">
        <v>32</v>
      </c>
      <c r="W78" s="1416">
        <v>-1</v>
      </c>
      <c r="X78" s="1416">
        <v>33</v>
      </c>
      <c r="Y78" s="1416">
        <v>-1</v>
      </c>
      <c r="Z78" s="1410"/>
    </row>
    <row r="79" spans="10:26" ht="16.5" customHeight="1">
      <c r="P79" s="1410"/>
      <c r="Q79" s="1402" t="s">
        <v>1761</v>
      </c>
      <c r="R79" s="1416">
        <v>29</v>
      </c>
      <c r="S79" s="1416">
        <v>-8</v>
      </c>
      <c r="T79" s="1416">
        <v>32</v>
      </c>
      <c r="U79" s="1419">
        <v>1</v>
      </c>
      <c r="V79" s="1416">
        <v>16</v>
      </c>
      <c r="W79" s="1416">
        <v>0</v>
      </c>
      <c r="X79" s="1416">
        <v>17</v>
      </c>
      <c r="Y79" s="1416">
        <v>0</v>
      </c>
      <c r="Z79" s="1410"/>
    </row>
    <row r="80" spans="10:26" ht="16.5" customHeight="1">
      <c r="P80" s="1410"/>
      <c r="Q80" s="1402" t="s">
        <v>1762</v>
      </c>
      <c r="R80" s="1416">
        <v>17</v>
      </c>
      <c r="S80" s="1416">
        <v>-2</v>
      </c>
      <c r="T80" s="1416">
        <v>17</v>
      </c>
      <c r="U80" s="1419">
        <v>-1</v>
      </c>
      <c r="V80" s="1416">
        <v>10</v>
      </c>
      <c r="W80" s="1416">
        <v>0</v>
      </c>
      <c r="X80" s="1416">
        <v>10</v>
      </c>
      <c r="Y80" s="1416">
        <v>-1</v>
      </c>
      <c r="Z80" s="1410"/>
    </row>
    <row r="81" spans="10:26" ht="16.5" customHeight="1" thickBot="1">
      <c r="J81" s="1077" t="s">
        <v>1502</v>
      </c>
      <c r="K81" s="1077" t="s">
        <v>1482</v>
      </c>
      <c r="P81" s="1410"/>
      <c r="Q81" s="1402" t="s">
        <v>1763</v>
      </c>
      <c r="R81" s="1416">
        <v>62</v>
      </c>
      <c r="S81" s="1416">
        <v>-1</v>
      </c>
      <c r="T81" s="1416">
        <v>54</v>
      </c>
      <c r="U81" s="1419">
        <v>-8</v>
      </c>
      <c r="V81" s="1416">
        <v>24</v>
      </c>
      <c r="W81" s="1416">
        <v>-5</v>
      </c>
      <c r="X81" s="1416">
        <v>26</v>
      </c>
      <c r="Y81" s="1416">
        <v>-4</v>
      </c>
      <c r="Z81" s="1410"/>
    </row>
    <row r="82" spans="10:26">
      <c r="J82" s="189"/>
      <c r="K82" s="2437" t="s">
        <v>1980</v>
      </c>
      <c r="L82" s="2476"/>
      <c r="M82" s="2437" t="s">
        <v>321</v>
      </c>
      <c r="N82" s="2470"/>
      <c r="P82" s="1410"/>
      <c r="Q82" s="1402" t="s">
        <v>1764</v>
      </c>
      <c r="R82" s="1416">
        <v>61</v>
      </c>
      <c r="S82" s="1416">
        <v>-4</v>
      </c>
      <c r="T82" s="1416">
        <v>56</v>
      </c>
      <c r="U82" s="1419">
        <v>-4</v>
      </c>
      <c r="V82" s="1416">
        <v>27</v>
      </c>
      <c r="W82" s="1416">
        <v>-3</v>
      </c>
      <c r="X82" s="1416">
        <v>29</v>
      </c>
      <c r="Y82" s="1416">
        <v>0</v>
      </c>
      <c r="Z82" s="1410"/>
    </row>
    <row r="83" spans="10:26">
      <c r="J83" s="190" t="s">
        <v>5</v>
      </c>
      <c r="K83" s="2474"/>
      <c r="L83" s="2475"/>
      <c r="M83" s="2368"/>
      <c r="N83" s="2471"/>
      <c r="P83" s="1410"/>
      <c r="Q83" s="1402" t="s">
        <v>1765</v>
      </c>
      <c r="R83" s="1416">
        <v>140</v>
      </c>
      <c r="S83" s="1416">
        <v>-7</v>
      </c>
      <c r="T83" s="1416">
        <v>137</v>
      </c>
      <c r="U83" s="1419">
        <v>-17</v>
      </c>
      <c r="V83" s="1416">
        <v>69</v>
      </c>
      <c r="W83" s="1416">
        <v>-6</v>
      </c>
      <c r="X83" s="1416">
        <v>75</v>
      </c>
      <c r="Y83" s="1416">
        <v>-4</v>
      </c>
      <c r="Z83" s="1410"/>
    </row>
    <row r="84" spans="10:26">
      <c r="J84" s="191"/>
      <c r="K84" s="1929" t="s">
        <v>1979</v>
      </c>
      <c r="L84" s="27" t="s">
        <v>322</v>
      </c>
      <c r="M84" s="27" t="s">
        <v>323</v>
      </c>
      <c r="N84" s="173" t="s">
        <v>1978</v>
      </c>
      <c r="P84" s="1410"/>
      <c r="Q84" s="1403" t="s">
        <v>1766</v>
      </c>
      <c r="R84" s="1420">
        <v>26</v>
      </c>
      <c r="S84" s="1420">
        <v>-2</v>
      </c>
      <c r="T84" s="1420">
        <v>24</v>
      </c>
      <c r="U84" s="1421">
        <v>-1</v>
      </c>
      <c r="V84" s="1420">
        <v>12</v>
      </c>
      <c r="W84" s="1420">
        <v>0</v>
      </c>
      <c r="X84" s="1420">
        <v>12</v>
      </c>
      <c r="Y84" s="1420">
        <v>-2</v>
      </c>
      <c r="Z84" s="1410"/>
    </row>
    <row r="85" spans="10:26">
      <c r="J85" s="1105"/>
      <c r="K85" s="1106"/>
      <c r="L85" s="1106"/>
      <c r="M85" s="1106"/>
      <c r="N85" s="1106"/>
      <c r="P85" s="1410"/>
      <c r="Q85" s="1410"/>
      <c r="R85" s="1410"/>
      <c r="S85" s="1410"/>
      <c r="T85" s="1410"/>
      <c r="U85" s="1410"/>
      <c r="V85" s="1410"/>
      <c r="W85" s="1410"/>
      <c r="X85" s="1410"/>
      <c r="Y85" s="1410"/>
      <c r="Z85" s="1410"/>
    </row>
    <row r="86" spans="10:26">
      <c r="J86" s="1077" t="s">
        <v>1495</v>
      </c>
      <c r="P86" s="1410"/>
      <c r="Q86" s="1410"/>
      <c r="Z86" s="1410"/>
    </row>
    <row r="87" spans="10:26">
      <c r="J87" s="40" t="s">
        <v>1913</v>
      </c>
      <c r="K87" s="40">
        <v>24</v>
      </c>
      <c r="L87" s="40">
        <v>25</v>
      </c>
      <c r="M87" s="40">
        <v>12</v>
      </c>
      <c r="N87" s="40">
        <v>11</v>
      </c>
      <c r="P87" s="1410"/>
      <c r="Q87" s="1410"/>
      <c r="R87" s="1423" t="s">
        <v>1772</v>
      </c>
      <c r="S87" s="1424"/>
      <c r="T87" s="1425" t="s">
        <v>1773</v>
      </c>
      <c r="U87" s="1424"/>
      <c r="V87" s="1425" t="s">
        <v>1774</v>
      </c>
      <c r="W87" s="1424"/>
      <c r="X87" s="1425" t="s">
        <v>1775</v>
      </c>
      <c r="Y87" s="1424"/>
      <c r="Z87" s="1410"/>
    </row>
    <row r="88" spans="10:26">
      <c r="J88" s="40" t="s">
        <v>1789</v>
      </c>
      <c r="K88" s="40">
        <v>28</v>
      </c>
      <c r="L88" s="40">
        <v>27</v>
      </c>
      <c r="M88" s="40">
        <v>13</v>
      </c>
      <c r="N88" s="40">
        <v>15</v>
      </c>
      <c r="P88" s="1410"/>
      <c r="Q88" s="1410"/>
      <c r="R88" s="1410"/>
      <c r="S88" s="1410"/>
      <c r="T88" s="1410"/>
      <c r="U88" s="1410"/>
      <c r="V88" s="1410"/>
      <c r="W88" s="1410"/>
      <c r="X88" s="1410"/>
      <c r="Y88" s="1410"/>
      <c r="Z88" s="1410"/>
    </row>
    <row r="89" spans="10:26">
      <c r="J89" s="40" t="s">
        <v>1790</v>
      </c>
      <c r="K89" s="40">
        <v>25</v>
      </c>
      <c r="L89" s="40">
        <v>27</v>
      </c>
      <c r="M89" s="40">
        <v>13</v>
      </c>
      <c r="N89" s="40">
        <v>12</v>
      </c>
      <c r="P89" s="1410"/>
      <c r="Q89" s="1410"/>
      <c r="R89" s="1410"/>
      <c r="S89" s="1410"/>
      <c r="T89" s="1410"/>
      <c r="U89" s="1410"/>
      <c r="V89" s="1410"/>
      <c r="W89" s="1410"/>
      <c r="X89" s="1410"/>
      <c r="Y89" s="1410"/>
      <c r="Z89" s="1410"/>
    </row>
    <row r="90" spans="10:26">
      <c r="J90" s="40" t="s">
        <v>1802</v>
      </c>
      <c r="K90" s="40">
        <v>26</v>
      </c>
      <c r="L90" s="40">
        <v>26</v>
      </c>
      <c r="M90" s="40">
        <v>13</v>
      </c>
      <c r="N90" s="40">
        <v>13</v>
      </c>
      <c r="P90" s="1410"/>
      <c r="Q90" s="1410"/>
      <c r="R90" s="1410"/>
      <c r="S90" s="1410"/>
      <c r="T90" s="1410"/>
      <c r="U90" s="1410"/>
      <c r="V90" s="1410"/>
      <c r="W90" s="1410"/>
      <c r="X90" s="1410"/>
      <c r="Y90" s="1410"/>
      <c r="Z90" s="1410"/>
    </row>
    <row r="91" spans="10:26">
      <c r="J91" s="40" t="s">
        <v>1826</v>
      </c>
      <c r="K91" s="40">
        <v>25</v>
      </c>
      <c r="L91" s="40">
        <v>25</v>
      </c>
      <c r="M91" s="40">
        <v>12</v>
      </c>
      <c r="N91" s="40">
        <v>13</v>
      </c>
      <c r="P91" s="1410"/>
      <c r="Q91" s="1410"/>
      <c r="R91" s="1410"/>
      <c r="S91" s="1410"/>
      <c r="T91" s="1410"/>
      <c r="U91" s="1410"/>
      <c r="V91" s="1410"/>
      <c r="W91" s="1410"/>
      <c r="X91" s="1410"/>
      <c r="Y91" s="1410"/>
      <c r="Z91" s="1410"/>
    </row>
    <row r="92" spans="10:26">
      <c r="J92" s="40" t="s">
        <v>1841</v>
      </c>
      <c r="K92" s="40">
        <v>27</v>
      </c>
      <c r="L92" s="40">
        <v>23</v>
      </c>
      <c r="M92" s="40">
        <v>12</v>
      </c>
      <c r="N92" s="40">
        <v>11</v>
      </c>
      <c r="P92" s="1410"/>
      <c r="Q92" s="1410"/>
      <c r="R92" s="1410"/>
      <c r="S92" s="1410"/>
      <c r="T92" s="1410"/>
      <c r="U92" s="1410"/>
      <c r="V92" s="1410"/>
      <c r="W92" s="1410"/>
      <c r="X92" s="1410"/>
      <c r="Y92" s="1410"/>
      <c r="Z92" s="1410"/>
    </row>
    <row r="93" spans="10:26">
      <c r="J93" s="40" t="s">
        <v>1845</v>
      </c>
      <c r="K93" s="40">
        <v>22</v>
      </c>
      <c r="L93" s="40">
        <v>24</v>
      </c>
      <c r="M93" s="40">
        <v>12</v>
      </c>
      <c r="N93" s="40">
        <v>13</v>
      </c>
      <c r="P93" s="1410"/>
      <c r="Q93" s="1410"/>
      <c r="R93" s="1410"/>
      <c r="S93" s="1410"/>
      <c r="T93" s="1410"/>
      <c r="U93" s="1410"/>
      <c r="V93" s="1410"/>
      <c r="W93" s="1410"/>
      <c r="X93" s="1410"/>
      <c r="Y93" s="1410"/>
      <c r="Z93" s="1410"/>
    </row>
    <row r="94" spans="10:26">
      <c r="J94" s="40" t="s">
        <v>1849</v>
      </c>
      <c r="K94" s="40">
        <v>22</v>
      </c>
      <c r="L94" s="40">
        <v>21</v>
      </c>
      <c r="M94" s="40">
        <v>10</v>
      </c>
      <c r="N94" s="40">
        <v>11</v>
      </c>
      <c r="P94" s="1410"/>
      <c r="Q94" s="1410"/>
      <c r="R94" s="1410"/>
      <c r="S94" s="1410"/>
      <c r="T94" s="1410"/>
      <c r="U94" s="1410"/>
      <c r="V94" s="1410"/>
      <c r="W94" s="1410"/>
      <c r="X94" s="1410"/>
      <c r="Y94" s="1410"/>
      <c r="Z94" s="1410"/>
    </row>
    <row r="95" spans="10:26">
      <c r="J95" s="40" t="s">
        <v>1852</v>
      </c>
      <c r="K95" s="40">
        <v>24</v>
      </c>
      <c r="L95" s="40">
        <v>23</v>
      </c>
      <c r="M95" s="40">
        <v>12</v>
      </c>
      <c r="N95" s="40">
        <v>12</v>
      </c>
      <c r="P95" s="1410"/>
      <c r="Q95" s="1410"/>
      <c r="R95" s="1410"/>
      <c r="S95" s="1410"/>
      <c r="T95" s="1410"/>
      <c r="U95" s="1410"/>
      <c r="V95" s="1410"/>
      <c r="W95" s="1410"/>
      <c r="X95" s="1410"/>
      <c r="Y95" s="1410"/>
      <c r="Z95" s="1410"/>
    </row>
    <row r="96" spans="10:26">
      <c r="J96" s="40" t="s">
        <v>1252</v>
      </c>
      <c r="K96" s="40">
        <v>27</v>
      </c>
      <c r="L96" s="40">
        <v>28</v>
      </c>
      <c r="M96" s="40">
        <v>14</v>
      </c>
      <c r="N96" s="40">
        <v>15</v>
      </c>
      <c r="P96" s="1410"/>
      <c r="Q96" s="1410"/>
      <c r="R96" s="1410"/>
      <c r="S96" s="1410"/>
      <c r="T96" s="1410"/>
      <c r="U96" s="1410"/>
      <c r="V96" s="1410"/>
      <c r="W96" s="1410"/>
      <c r="X96" s="1410"/>
      <c r="Y96" s="1410"/>
      <c r="Z96" s="1410"/>
    </row>
    <row r="97" spans="10:26">
      <c r="J97" s="40" t="s">
        <v>182</v>
      </c>
      <c r="K97" s="40">
        <v>28</v>
      </c>
      <c r="L97" s="40">
        <v>25</v>
      </c>
      <c r="M97" s="40">
        <v>12</v>
      </c>
      <c r="N97" s="40">
        <v>14</v>
      </c>
      <c r="P97" s="1410"/>
      <c r="Q97" s="1410"/>
      <c r="R97" s="1410"/>
      <c r="S97" s="1410"/>
      <c r="T97" s="1410"/>
      <c r="U97" s="1410"/>
      <c r="V97" s="1410"/>
      <c r="W97" s="1410"/>
      <c r="X97" s="1410"/>
      <c r="Y97" s="1410"/>
      <c r="Z97" s="1410"/>
    </row>
    <row r="98" spans="10:26">
      <c r="J98" s="40" t="s">
        <v>183</v>
      </c>
      <c r="K98" s="40">
        <v>26</v>
      </c>
      <c r="L98" s="40">
        <v>24</v>
      </c>
      <c r="M98" s="40">
        <v>12</v>
      </c>
      <c r="N98" s="40">
        <v>12</v>
      </c>
      <c r="P98" s="1410"/>
      <c r="Q98" s="1410"/>
      <c r="R98" s="1410"/>
      <c r="S98" s="1410"/>
      <c r="T98" s="1410"/>
      <c r="U98" s="1410"/>
      <c r="V98" s="1410"/>
      <c r="W98" s="1410"/>
      <c r="X98" s="1410"/>
      <c r="Y98" s="1410"/>
      <c r="Z98" s="1410"/>
    </row>
    <row r="99" spans="10:26">
      <c r="P99" s="1410"/>
      <c r="Q99" s="1410"/>
      <c r="R99" s="1410"/>
      <c r="S99" s="1410"/>
      <c r="T99" s="1410"/>
      <c r="U99" s="1410"/>
      <c r="V99" s="1410"/>
      <c r="W99" s="1410"/>
      <c r="X99" s="1410"/>
      <c r="Y99" s="1410"/>
      <c r="Z99" s="1410"/>
    </row>
    <row r="100" spans="10:26">
      <c r="J100" s="949" t="s">
        <v>1485</v>
      </c>
      <c r="K100" s="949">
        <f>SUM(K87:K98)</f>
        <v>304</v>
      </c>
      <c r="L100" s="949">
        <f>SUM(L87:L98)</f>
        <v>298</v>
      </c>
      <c r="M100" s="949">
        <f t="shared" ref="M100:N100" si="8">SUM(M87:M98)</f>
        <v>147</v>
      </c>
      <c r="N100" s="949">
        <f t="shared" si="8"/>
        <v>152</v>
      </c>
      <c r="P100" s="1410"/>
      <c r="Q100" s="1410"/>
      <c r="R100" s="1410"/>
      <c r="S100" s="1410"/>
      <c r="T100" s="1410"/>
      <c r="U100" s="1410"/>
      <c r="V100" s="1410"/>
      <c r="W100" s="1410"/>
      <c r="X100" s="1410"/>
      <c r="Y100" s="1410"/>
      <c r="Z100" s="1410"/>
    </row>
    <row r="101" spans="10:26">
      <c r="P101" s="1410"/>
      <c r="Q101" s="1410"/>
      <c r="R101" s="1410"/>
      <c r="S101" s="1410"/>
      <c r="T101" s="1410"/>
      <c r="U101" s="1410"/>
      <c r="V101" s="1410"/>
      <c r="W101" s="1410"/>
      <c r="X101" s="1410"/>
      <c r="Y101" s="1410"/>
      <c r="Z101" s="1410"/>
    </row>
    <row r="102" spans="10:26">
      <c r="P102" s="1410"/>
      <c r="Q102" s="1410"/>
      <c r="R102" s="1410"/>
      <c r="S102" s="1410"/>
      <c r="T102" s="1410"/>
      <c r="U102" s="1410"/>
      <c r="V102" s="1410"/>
      <c r="W102" s="1410"/>
      <c r="X102" s="1410"/>
      <c r="Y102" s="1410"/>
      <c r="Z102" s="1410"/>
    </row>
  </sheetData>
  <mergeCells count="8">
    <mergeCell ref="M82:N83"/>
    <mergeCell ref="A2:H2"/>
    <mergeCell ref="J46:N46"/>
    <mergeCell ref="L47:N47"/>
    <mergeCell ref="M48:N49"/>
    <mergeCell ref="J2:K2"/>
    <mergeCell ref="K48:L49"/>
    <mergeCell ref="K82:L83"/>
  </mergeCells>
  <phoneticPr fontId="3"/>
  <pageMargins left="1.01" right="0.25" top="0.375" bottom="0.55000000000000004" header="0.51200000000000001" footer="0.51200000000000001"/>
  <pageSetup paperSize="9" scale="64" orientation="portrait" r:id="rId1"/>
  <headerFooter alignWithMargins="0"/>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ransitionEvaluation="1" codeName="Sheet18">
    <tabColor theme="5" tint="-0.249977111117893"/>
  </sheetPr>
  <dimension ref="A1:Z107"/>
  <sheetViews>
    <sheetView showGridLines="0" view="pageBreakPreview" topLeftCell="J62" zoomScale="98" zoomScaleNormal="100" zoomScaleSheetLayoutView="98" workbookViewId="0">
      <selection activeCell="L58" sqref="L58:P72"/>
    </sheetView>
  </sheetViews>
  <sheetFormatPr defaultColWidth="10.58203125" defaultRowHeight="14"/>
  <cols>
    <col min="1" max="10" width="11.08203125" style="40" customWidth="1"/>
    <col min="11" max="11" width="10.58203125" style="40"/>
    <col min="12" max="16" width="20.58203125" style="40" customWidth="1"/>
    <col min="17" max="19" width="11.58203125" style="40" customWidth="1"/>
    <col min="20" max="20" width="11.58203125" style="155" customWidth="1"/>
    <col min="21" max="16384" width="10.58203125" style="40"/>
  </cols>
  <sheetData>
    <row r="1" spans="1:21">
      <c r="L1" s="39"/>
      <c r="M1" s="39"/>
      <c r="N1" s="39"/>
      <c r="O1" s="39"/>
      <c r="P1" s="39"/>
      <c r="Q1" s="39"/>
      <c r="R1" s="39"/>
      <c r="S1" s="39"/>
      <c r="T1" s="177"/>
    </row>
    <row r="2" spans="1:21" s="1" customFormat="1" ht="22.5" customHeight="1">
      <c r="A2" s="2398" t="s">
        <v>326</v>
      </c>
      <c r="B2" s="2398"/>
      <c r="C2" s="2398"/>
      <c r="D2" s="2398"/>
      <c r="E2" s="2398"/>
      <c r="F2" s="2398"/>
      <c r="G2" s="2398"/>
      <c r="H2" s="2398"/>
      <c r="I2" s="2398"/>
      <c r="J2" s="2398"/>
      <c r="L2" s="3"/>
      <c r="M2" s="3"/>
      <c r="N2" s="3"/>
      <c r="O2" s="3"/>
      <c r="P2" s="3"/>
      <c r="Q2" s="3"/>
      <c r="R2" s="3"/>
      <c r="S2" s="3"/>
      <c r="T2" s="192"/>
    </row>
    <row r="3" spans="1:21" s="1" customFormat="1" ht="16.5" customHeight="1" thickBot="1">
      <c r="A3" s="3" t="s">
        <v>327</v>
      </c>
      <c r="B3" s="3"/>
      <c r="C3" s="2398"/>
      <c r="D3" s="2398"/>
      <c r="E3" s="2398"/>
      <c r="F3" s="2398"/>
      <c r="G3" s="2398"/>
      <c r="H3" s="2398"/>
      <c r="I3" s="2364" t="s">
        <v>328</v>
      </c>
      <c r="J3" s="2364"/>
      <c r="L3" s="1055" t="s">
        <v>1503</v>
      </c>
      <c r="M3" s="1055" t="s">
        <v>1882</v>
      </c>
      <c r="N3" s="3"/>
      <c r="O3" s="3"/>
      <c r="P3" s="3"/>
      <c r="Q3" s="3"/>
      <c r="R3" s="3"/>
      <c r="S3" s="3"/>
      <c r="T3" s="192"/>
    </row>
    <row r="4" spans="1:21" ht="15" customHeight="1">
      <c r="A4" s="2367" t="s">
        <v>5</v>
      </c>
      <c r="B4" s="2455" t="s">
        <v>329</v>
      </c>
      <c r="C4" s="2455" t="s">
        <v>330</v>
      </c>
      <c r="D4" s="2455" t="s">
        <v>331</v>
      </c>
      <c r="E4" s="2365" t="s">
        <v>208</v>
      </c>
      <c r="F4" s="193"/>
      <c r="G4" s="193"/>
      <c r="H4" s="193"/>
      <c r="I4" s="193"/>
      <c r="J4" s="194"/>
      <c r="L4" s="2367" t="s">
        <v>5</v>
      </c>
      <c r="M4" s="2455" t="s">
        <v>329</v>
      </c>
      <c r="N4" s="2455" t="s">
        <v>330</v>
      </c>
      <c r="O4" s="2455" t="s">
        <v>331</v>
      </c>
      <c r="P4" s="2365" t="s">
        <v>208</v>
      </c>
      <c r="Q4" s="193"/>
      <c r="R4" s="193"/>
      <c r="S4" s="193"/>
      <c r="T4" s="193"/>
      <c r="U4" s="194"/>
    </row>
    <row r="5" spans="1:21" ht="15" customHeight="1">
      <c r="A5" s="2478"/>
      <c r="B5" s="2436"/>
      <c r="C5" s="2436"/>
      <c r="D5" s="2436"/>
      <c r="E5" s="2479"/>
      <c r="F5" s="195"/>
      <c r="G5" s="195"/>
      <c r="H5" s="195"/>
      <c r="I5" s="196"/>
      <c r="J5" s="197"/>
      <c r="L5" s="2478"/>
      <c r="M5" s="2436"/>
      <c r="N5" s="2436"/>
      <c r="O5" s="2436"/>
      <c r="P5" s="2479"/>
      <c r="Q5" s="195"/>
      <c r="R5" s="195"/>
      <c r="S5" s="195"/>
      <c r="T5" s="196"/>
      <c r="U5" s="197"/>
    </row>
    <row r="6" spans="1:21" ht="15" customHeight="1">
      <c r="A6" s="2370"/>
      <c r="B6" s="2411"/>
      <c r="C6" s="2411"/>
      <c r="D6" s="2411"/>
      <c r="E6" s="2368"/>
      <c r="F6" s="1522" t="s">
        <v>332</v>
      </c>
      <c r="G6" s="1522" t="s">
        <v>333</v>
      </c>
      <c r="H6" s="1522" t="s">
        <v>334</v>
      </c>
      <c r="I6" s="1523" t="s">
        <v>335</v>
      </c>
      <c r="J6" s="1524" t="s">
        <v>336</v>
      </c>
      <c r="L6" s="2370"/>
      <c r="M6" s="2411"/>
      <c r="N6" s="2411"/>
      <c r="O6" s="2411"/>
      <c r="P6" s="2368"/>
      <c r="Q6" s="1522" t="s">
        <v>332</v>
      </c>
      <c r="R6" s="1522" t="s">
        <v>333</v>
      </c>
      <c r="S6" s="1522" t="s">
        <v>334</v>
      </c>
      <c r="T6" s="1523" t="s">
        <v>335</v>
      </c>
      <c r="U6" s="1524" t="s">
        <v>336</v>
      </c>
    </row>
    <row r="7" spans="1:21" ht="17.25" customHeight="1">
      <c r="A7" s="3" t="s">
        <v>1861</v>
      </c>
      <c r="B7" s="16">
        <v>146366</v>
      </c>
      <c r="C7" s="12">
        <v>31470</v>
      </c>
      <c r="D7" s="12">
        <v>69734</v>
      </c>
      <c r="E7" s="12">
        <v>45164</v>
      </c>
      <c r="F7" s="12">
        <v>1529</v>
      </c>
      <c r="G7" s="12">
        <v>2602</v>
      </c>
      <c r="H7" s="12">
        <v>2863</v>
      </c>
      <c r="I7" s="12">
        <v>36874</v>
      </c>
      <c r="J7" s="12">
        <v>1296</v>
      </c>
      <c r="L7" s="1525"/>
      <c r="M7" s="1526" t="s">
        <v>1540</v>
      </c>
      <c r="N7" s="1526"/>
      <c r="O7" s="1526"/>
      <c r="P7" s="1526"/>
      <c r="Q7" s="1526"/>
      <c r="R7" s="1526"/>
      <c r="S7" s="1526"/>
      <c r="T7" s="1526"/>
      <c r="U7" s="35"/>
    </row>
    <row r="8" spans="1:21" ht="17.25" customHeight="1">
      <c r="A8" s="3" t="s">
        <v>1684</v>
      </c>
      <c r="B8" s="16">
        <v>192258</v>
      </c>
      <c r="C8" s="12">
        <v>28193</v>
      </c>
      <c r="D8" s="12">
        <v>93080</v>
      </c>
      <c r="E8" s="12">
        <v>70988</v>
      </c>
      <c r="F8" s="12">
        <v>1942</v>
      </c>
      <c r="G8" s="12">
        <v>4464</v>
      </c>
      <c r="H8" s="12">
        <v>3457</v>
      </c>
      <c r="I8" s="12">
        <v>60117</v>
      </c>
      <c r="J8" s="12">
        <v>1011</v>
      </c>
      <c r="L8" s="1107" t="s">
        <v>1893</v>
      </c>
      <c r="M8" s="35"/>
      <c r="N8" s="35"/>
      <c r="O8" s="35"/>
      <c r="P8" s="35"/>
      <c r="Q8" s="35"/>
      <c r="R8" s="35"/>
      <c r="S8" s="35"/>
      <c r="T8" s="35"/>
      <c r="U8" s="35"/>
    </row>
    <row r="9" spans="1:21" ht="17.25" customHeight="1">
      <c r="A9" s="3" t="s">
        <v>51</v>
      </c>
      <c r="B9" s="16">
        <v>203777</v>
      </c>
      <c r="C9" s="12">
        <v>29416</v>
      </c>
      <c r="D9" s="12">
        <v>99306</v>
      </c>
      <c r="E9" s="12">
        <v>75054</v>
      </c>
      <c r="F9" s="12">
        <v>2060</v>
      </c>
      <c r="G9" s="12">
        <v>4394</v>
      </c>
      <c r="H9" s="12">
        <v>3376</v>
      </c>
      <c r="I9" s="12">
        <v>64089</v>
      </c>
      <c r="J9" s="12">
        <v>1135</v>
      </c>
      <c r="L9" s="1108" t="s">
        <v>1726</v>
      </c>
      <c r="M9" s="35">
        <v>16953</v>
      </c>
      <c r="N9" s="35">
        <v>2624</v>
      </c>
      <c r="O9" s="35">
        <v>8101</v>
      </c>
      <c r="P9" s="35">
        <v>6228</v>
      </c>
      <c r="Q9" s="35">
        <v>131</v>
      </c>
      <c r="R9" s="35">
        <v>363</v>
      </c>
      <c r="S9" s="35">
        <v>324</v>
      </c>
      <c r="T9" s="35">
        <v>5300</v>
      </c>
      <c r="U9" s="35">
        <v>111</v>
      </c>
    </row>
    <row r="10" spans="1:21" ht="17.25" customHeight="1">
      <c r="A10" s="1527" t="s">
        <v>1685</v>
      </c>
      <c r="B10" s="16">
        <v>210732</v>
      </c>
      <c r="C10" s="12">
        <v>30278</v>
      </c>
      <c r="D10" s="12">
        <v>102846</v>
      </c>
      <c r="E10" s="12">
        <v>77607</v>
      </c>
      <c r="F10" s="12">
        <v>1994</v>
      </c>
      <c r="G10" s="12">
        <v>4360</v>
      </c>
      <c r="H10" s="12">
        <v>3739</v>
      </c>
      <c r="I10" s="12">
        <v>66233</v>
      </c>
      <c r="J10" s="12">
        <v>1282</v>
      </c>
      <c r="L10" s="3" t="s">
        <v>1251</v>
      </c>
      <c r="M10" s="35">
        <v>15361</v>
      </c>
      <c r="N10" s="35">
        <v>1950</v>
      </c>
      <c r="O10" s="35">
        <v>7795</v>
      </c>
      <c r="P10" s="35">
        <v>5617</v>
      </c>
      <c r="Q10" s="35">
        <v>134</v>
      </c>
      <c r="R10" s="35">
        <v>276</v>
      </c>
      <c r="S10" s="35">
        <v>265</v>
      </c>
      <c r="T10" s="35">
        <v>4836</v>
      </c>
      <c r="U10" s="35">
        <v>106</v>
      </c>
    </row>
    <row r="11" spans="1:21" ht="17.25" customHeight="1">
      <c r="A11" s="1527" t="s">
        <v>1862</v>
      </c>
      <c r="B11" s="16">
        <v>215848</v>
      </c>
      <c r="C11" s="12">
        <v>31051</v>
      </c>
      <c r="D11" s="12">
        <v>105183</v>
      </c>
      <c r="E11" s="12">
        <v>79620</v>
      </c>
      <c r="F11" s="12">
        <v>1944</v>
      </c>
      <c r="G11" s="12">
        <v>4273</v>
      </c>
      <c r="H11" s="12">
        <v>3650</v>
      </c>
      <c r="I11" s="12">
        <v>68228</v>
      </c>
      <c r="J11" s="12">
        <v>1525</v>
      </c>
      <c r="L11" s="3" t="s">
        <v>337</v>
      </c>
      <c r="M11" s="35">
        <v>17290</v>
      </c>
      <c r="N11" s="35">
        <v>2785</v>
      </c>
      <c r="O11" s="35">
        <v>8120</v>
      </c>
      <c r="P11" s="35">
        <v>6386</v>
      </c>
      <c r="Q11" s="35">
        <v>150</v>
      </c>
      <c r="R11" s="35">
        <v>297</v>
      </c>
      <c r="S11" s="35">
        <v>300</v>
      </c>
      <c r="T11" s="35">
        <v>5513</v>
      </c>
      <c r="U11" s="35">
        <v>125</v>
      </c>
    </row>
    <row r="12" spans="1:21" ht="17.25" customHeight="1">
      <c r="A12" s="3"/>
      <c r="B12" s="12"/>
      <c r="C12" s="12"/>
      <c r="D12" s="12"/>
      <c r="E12" s="12"/>
      <c r="F12" s="12"/>
      <c r="G12" s="12"/>
      <c r="H12" s="12"/>
      <c r="I12" s="12"/>
      <c r="J12" s="12"/>
      <c r="L12" s="3" t="s">
        <v>338</v>
      </c>
      <c r="M12" s="35">
        <v>17289</v>
      </c>
      <c r="N12" s="35">
        <v>2763</v>
      </c>
      <c r="O12" s="35">
        <v>8138</v>
      </c>
      <c r="P12" s="35">
        <v>6388</v>
      </c>
      <c r="Q12" s="35">
        <v>147</v>
      </c>
      <c r="R12" s="35">
        <v>300</v>
      </c>
      <c r="S12" s="35">
        <v>300</v>
      </c>
      <c r="T12" s="35">
        <v>5518</v>
      </c>
      <c r="U12" s="35">
        <v>123</v>
      </c>
    </row>
    <row r="13" spans="1:21" s="1" customFormat="1" ht="15.75" customHeight="1">
      <c r="A13" s="144" t="s">
        <v>2041</v>
      </c>
      <c r="B13" s="33">
        <v>16458</v>
      </c>
      <c r="C13" s="33">
        <v>2002</v>
      </c>
      <c r="D13" s="33">
        <v>8102</v>
      </c>
      <c r="E13" s="33">
        <v>6355</v>
      </c>
      <c r="F13" s="33">
        <v>116</v>
      </c>
      <c r="G13" s="33">
        <v>281</v>
      </c>
      <c r="H13" s="33">
        <v>276</v>
      </c>
      <c r="I13" s="33">
        <v>5562</v>
      </c>
      <c r="J13" s="33">
        <v>120</v>
      </c>
      <c r="L13" s="3" t="s">
        <v>339</v>
      </c>
      <c r="M13" s="3">
        <v>17853</v>
      </c>
      <c r="N13" s="3">
        <v>2750</v>
      </c>
      <c r="O13" s="3">
        <v>8511</v>
      </c>
      <c r="P13" s="3">
        <v>6593</v>
      </c>
      <c r="Q13" s="3">
        <v>153</v>
      </c>
      <c r="R13" s="3">
        <v>298</v>
      </c>
      <c r="S13" s="3">
        <v>276</v>
      </c>
      <c r="T13" s="192">
        <v>5729</v>
      </c>
      <c r="U13" s="1">
        <v>136</v>
      </c>
    </row>
    <row r="14" spans="1:21" s="1" customFormat="1" ht="15.75" customHeight="1">
      <c r="A14" s="144" t="s">
        <v>1250</v>
      </c>
      <c r="B14" s="33">
        <v>18409</v>
      </c>
      <c r="C14" s="33">
        <v>3006</v>
      </c>
      <c r="D14" s="33">
        <v>8983</v>
      </c>
      <c r="E14" s="33">
        <v>6421</v>
      </c>
      <c r="F14" s="33">
        <v>165</v>
      </c>
      <c r="G14" s="33">
        <v>327</v>
      </c>
      <c r="H14" s="33">
        <v>280</v>
      </c>
      <c r="I14" s="33">
        <v>5516</v>
      </c>
      <c r="J14" s="33">
        <v>134</v>
      </c>
      <c r="L14" s="3" t="s">
        <v>340</v>
      </c>
      <c r="M14" s="3">
        <v>16601</v>
      </c>
      <c r="N14" s="3">
        <v>2465</v>
      </c>
      <c r="O14" s="3">
        <v>7893</v>
      </c>
      <c r="P14" s="3">
        <v>6243</v>
      </c>
      <c r="Q14" s="3">
        <v>151</v>
      </c>
      <c r="R14" s="3">
        <v>365</v>
      </c>
      <c r="S14" s="3">
        <v>271</v>
      </c>
      <c r="T14" s="192">
        <v>5341</v>
      </c>
      <c r="U14" s="1">
        <v>115</v>
      </c>
    </row>
    <row r="15" spans="1:21" s="1" customFormat="1" ht="15.75" customHeight="1">
      <c r="A15" s="18" t="s">
        <v>344</v>
      </c>
      <c r="B15" s="33">
        <v>18393</v>
      </c>
      <c r="C15" s="33">
        <v>2801</v>
      </c>
      <c r="D15" s="33">
        <v>9193</v>
      </c>
      <c r="E15" s="33">
        <v>6399</v>
      </c>
      <c r="F15" s="33">
        <v>173</v>
      </c>
      <c r="G15" s="33">
        <v>407</v>
      </c>
      <c r="H15" s="33">
        <v>275</v>
      </c>
      <c r="I15" s="33">
        <v>5407</v>
      </c>
      <c r="J15" s="33">
        <v>137</v>
      </c>
      <c r="L15" s="3" t="s">
        <v>341</v>
      </c>
      <c r="M15" s="3">
        <v>19608</v>
      </c>
      <c r="N15" s="3">
        <v>2620</v>
      </c>
      <c r="O15" s="3">
        <v>9564</v>
      </c>
      <c r="P15" s="3">
        <v>7424</v>
      </c>
      <c r="Q15" s="3">
        <v>219</v>
      </c>
      <c r="R15" s="3">
        <v>456</v>
      </c>
      <c r="S15" s="3">
        <v>370</v>
      </c>
      <c r="T15" s="192">
        <v>6245</v>
      </c>
      <c r="U15" s="1">
        <v>134</v>
      </c>
    </row>
    <row r="16" spans="1:21" s="1" customFormat="1" ht="15.75" customHeight="1">
      <c r="A16" s="18" t="s">
        <v>345</v>
      </c>
      <c r="B16" s="33">
        <v>23672</v>
      </c>
      <c r="C16" s="33">
        <v>3262</v>
      </c>
      <c r="D16" s="33">
        <v>11856</v>
      </c>
      <c r="E16" s="33">
        <v>8554</v>
      </c>
      <c r="F16" s="33">
        <v>231</v>
      </c>
      <c r="G16" s="33">
        <v>532</v>
      </c>
      <c r="H16" s="33">
        <v>410</v>
      </c>
      <c r="I16" s="33">
        <v>7233</v>
      </c>
      <c r="J16" s="33">
        <v>148</v>
      </c>
      <c r="L16" s="3" t="s">
        <v>342</v>
      </c>
      <c r="M16" s="3">
        <v>17961</v>
      </c>
      <c r="N16" s="3">
        <v>2023</v>
      </c>
      <c r="O16" s="3">
        <v>8927</v>
      </c>
      <c r="P16" s="3">
        <v>7012</v>
      </c>
      <c r="Q16" s="3">
        <v>174</v>
      </c>
      <c r="R16" s="3">
        <v>371</v>
      </c>
      <c r="S16" s="3">
        <v>303</v>
      </c>
      <c r="T16" s="192">
        <v>6028</v>
      </c>
      <c r="U16" s="1">
        <v>136</v>
      </c>
    </row>
    <row r="17" spans="1:21" s="1" customFormat="1" ht="15.75" customHeight="1">
      <c r="A17" s="18" t="s">
        <v>1913</v>
      </c>
      <c r="B17" s="33">
        <v>17142</v>
      </c>
      <c r="C17" s="33">
        <v>2566</v>
      </c>
      <c r="D17" s="33">
        <v>8141</v>
      </c>
      <c r="E17" s="33">
        <v>6436</v>
      </c>
      <c r="F17" s="33">
        <v>148</v>
      </c>
      <c r="G17" s="33">
        <v>395</v>
      </c>
      <c r="H17" s="33">
        <v>313</v>
      </c>
      <c r="I17" s="33">
        <v>5456</v>
      </c>
      <c r="J17" s="33">
        <v>124</v>
      </c>
      <c r="L17" s="3" t="s">
        <v>343</v>
      </c>
      <c r="M17" s="3">
        <v>16458</v>
      </c>
      <c r="N17" s="3">
        <v>2002</v>
      </c>
      <c r="O17" s="3">
        <v>8102</v>
      </c>
      <c r="P17" s="3">
        <v>6355</v>
      </c>
      <c r="Q17" s="3">
        <v>116</v>
      </c>
      <c r="R17" s="3">
        <v>281</v>
      </c>
      <c r="S17" s="3">
        <v>276</v>
      </c>
      <c r="T17" s="192">
        <v>5562</v>
      </c>
      <c r="U17" s="1">
        <v>120</v>
      </c>
    </row>
    <row r="18" spans="1:21" s="1" customFormat="1" ht="15.75" customHeight="1">
      <c r="A18" s="18" t="s">
        <v>1251</v>
      </c>
      <c r="B18" s="33">
        <v>15806</v>
      </c>
      <c r="C18" s="33">
        <v>1999</v>
      </c>
      <c r="D18" s="33">
        <v>7935</v>
      </c>
      <c r="E18" s="33">
        <v>5871</v>
      </c>
      <c r="F18" s="33">
        <v>122</v>
      </c>
      <c r="G18" s="33">
        <v>288</v>
      </c>
      <c r="H18" s="33">
        <v>251</v>
      </c>
      <c r="I18" s="33">
        <v>5091</v>
      </c>
      <c r="J18" s="33">
        <v>119</v>
      </c>
      <c r="L18" s="3" t="s">
        <v>1250</v>
      </c>
      <c r="M18" s="3">
        <v>18409</v>
      </c>
      <c r="N18" s="3">
        <v>3006</v>
      </c>
      <c r="O18" s="3">
        <v>8983</v>
      </c>
      <c r="P18" s="3">
        <v>6421</v>
      </c>
      <c r="Q18" s="3">
        <v>165</v>
      </c>
      <c r="R18" s="3">
        <v>327</v>
      </c>
      <c r="S18" s="3">
        <v>280</v>
      </c>
      <c r="T18" s="192">
        <v>5516</v>
      </c>
      <c r="U18" s="1">
        <v>134</v>
      </c>
    </row>
    <row r="19" spans="1:21" s="1" customFormat="1" ht="15.75" customHeight="1">
      <c r="A19" s="18" t="s">
        <v>337</v>
      </c>
      <c r="B19" s="33">
        <v>17814</v>
      </c>
      <c r="C19" s="33">
        <v>2751</v>
      </c>
      <c r="D19" s="33">
        <v>8419</v>
      </c>
      <c r="E19" s="33">
        <v>6644</v>
      </c>
      <c r="F19" s="33">
        <v>139</v>
      </c>
      <c r="G19" s="33">
        <v>328</v>
      </c>
      <c r="H19" s="33">
        <v>304</v>
      </c>
      <c r="I19" s="33">
        <v>5737</v>
      </c>
      <c r="J19" s="33">
        <v>136</v>
      </c>
      <c r="L19" s="3" t="s">
        <v>344</v>
      </c>
      <c r="M19" s="3">
        <v>18393</v>
      </c>
      <c r="N19" s="3">
        <v>2801</v>
      </c>
      <c r="O19" s="3">
        <v>9193</v>
      </c>
      <c r="P19" s="3">
        <v>6399</v>
      </c>
      <c r="Q19" s="3">
        <v>173</v>
      </c>
      <c r="R19" s="3">
        <v>407</v>
      </c>
      <c r="S19" s="3">
        <v>275</v>
      </c>
      <c r="T19" s="192">
        <v>5407</v>
      </c>
      <c r="U19" s="1">
        <v>137</v>
      </c>
    </row>
    <row r="20" spans="1:21" s="1" customFormat="1" ht="15.75" customHeight="1">
      <c r="A20" s="18" t="s">
        <v>338</v>
      </c>
      <c r="B20" s="33">
        <v>17216</v>
      </c>
      <c r="C20" s="33">
        <v>2684</v>
      </c>
      <c r="D20" s="33">
        <v>8131</v>
      </c>
      <c r="E20" s="33">
        <v>6401</v>
      </c>
      <c r="F20" s="33">
        <v>150</v>
      </c>
      <c r="G20" s="33">
        <v>301</v>
      </c>
      <c r="H20" s="33">
        <v>280</v>
      </c>
      <c r="I20" s="33">
        <v>5542</v>
      </c>
      <c r="J20" s="33">
        <v>128</v>
      </c>
      <c r="L20" s="3" t="s">
        <v>345</v>
      </c>
      <c r="M20" s="3">
        <v>23672</v>
      </c>
      <c r="N20" s="3">
        <v>3262</v>
      </c>
      <c r="O20" s="3">
        <v>11856</v>
      </c>
      <c r="P20" s="3">
        <v>8554</v>
      </c>
      <c r="Q20" s="3">
        <v>231</v>
      </c>
      <c r="R20" s="3">
        <v>532</v>
      </c>
      <c r="S20" s="3">
        <v>410</v>
      </c>
      <c r="T20" s="192">
        <v>7233</v>
      </c>
      <c r="U20" s="1">
        <v>148</v>
      </c>
    </row>
    <row r="21" spans="1:21" s="1" customFormat="1" ht="15.75" customHeight="1">
      <c r="A21" s="18" t="s">
        <v>339</v>
      </c>
      <c r="B21" s="33">
        <v>17743</v>
      </c>
      <c r="C21" s="33">
        <v>2681</v>
      </c>
      <c r="D21" s="33">
        <v>8431</v>
      </c>
      <c r="E21" s="33">
        <v>6630</v>
      </c>
      <c r="F21" s="33">
        <v>147</v>
      </c>
      <c r="G21" s="33">
        <v>330</v>
      </c>
      <c r="H21" s="33">
        <v>266</v>
      </c>
      <c r="I21" s="33">
        <v>5750</v>
      </c>
      <c r="J21" s="33">
        <v>137</v>
      </c>
      <c r="L21" s="3"/>
      <c r="M21" s="3"/>
      <c r="N21" s="3"/>
      <c r="O21" s="3"/>
      <c r="P21" s="3"/>
      <c r="Q21" s="3"/>
      <c r="R21" s="3"/>
      <c r="S21" s="3"/>
      <c r="T21" s="192"/>
    </row>
    <row r="22" spans="1:21" s="1" customFormat="1" ht="15.75" customHeight="1">
      <c r="A22" s="18" t="s">
        <v>340</v>
      </c>
      <c r="B22" s="33">
        <v>17291</v>
      </c>
      <c r="C22" s="33">
        <v>2531</v>
      </c>
      <c r="D22" s="33">
        <v>8266</v>
      </c>
      <c r="E22" s="33">
        <v>6493</v>
      </c>
      <c r="F22" s="33">
        <v>138</v>
      </c>
      <c r="G22" s="33">
        <v>383</v>
      </c>
      <c r="H22" s="33">
        <v>285</v>
      </c>
      <c r="I22" s="33">
        <v>5571</v>
      </c>
      <c r="J22" s="33">
        <v>117</v>
      </c>
      <c r="L22" s="1528" t="s">
        <v>1289</v>
      </c>
      <c r="M22" s="1529">
        <f>SUM(M9:M20)</f>
        <v>215848</v>
      </c>
      <c r="N22" s="1529">
        <f t="shared" ref="N22:U22" si="0">SUM(N9:N20)</f>
        <v>31051</v>
      </c>
      <c r="O22" s="1529">
        <f t="shared" si="0"/>
        <v>105183</v>
      </c>
      <c r="P22" s="1529">
        <f t="shared" si="0"/>
        <v>79620</v>
      </c>
      <c r="Q22" s="1529">
        <f t="shared" si="0"/>
        <v>1944</v>
      </c>
      <c r="R22" s="1529">
        <f t="shared" si="0"/>
        <v>4273</v>
      </c>
      <c r="S22" s="1529">
        <f t="shared" si="0"/>
        <v>3650</v>
      </c>
      <c r="T22" s="1529">
        <f t="shared" si="0"/>
        <v>68228</v>
      </c>
      <c r="U22" s="1529">
        <f t="shared" si="0"/>
        <v>1525</v>
      </c>
    </row>
    <row r="23" spans="1:21" s="1" customFormat="1" ht="15.75" customHeight="1">
      <c r="A23" s="18" t="s">
        <v>341</v>
      </c>
      <c r="B23" s="33">
        <v>19557</v>
      </c>
      <c r="C23" s="33">
        <v>2608</v>
      </c>
      <c r="D23" s="33">
        <v>9605</v>
      </c>
      <c r="E23" s="33">
        <v>7343</v>
      </c>
      <c r="F23" s="33">
        <v>201</v>
      </c>
      <c r="G23" s="33">
        <v>497</v>
      </c>
      <c r="H23" s="33">
        <v>311</v>
      </c>
      <c r="I23" s="33">
        <v>6198</v>
      </c>
      <c r="J23" s="33">
        <v>135</v>
      </c>
      <c r="L23" s="3"/>
      <c r="M23" s="3"/>
      <c r="N23" s="3"/>
      <c r="O23" s="3"/>
      <c r="P23" s="3"/>
      <c r="Q23" s="3"/>
      <c r="R23" s="3"/>
      <c r="S23" s="3"/>
      <c r="T23" s="192"/>
    </row>
    <row r="24" spans="1:21" s="1" customFormat="1" ht="15.75" customHeight="1">
      <c r="A24" s="18" t="s">
        <v>342</v>
      </c>
      <c r="B24" s="33">
        <v>18923</v>
      </c>
      <c r="C24" s="33">
        <v>2216</v>
      </c>
      <c r="D24" s="33">
        <v>9351</v>
      </c>
      <c r="E24" s="33">
        <v>7356</v>
      </c>
      <c r="F24" s="33">
        <v>150</v>
      </c>
      <c r="G24" s="33">
        <v>463</v>
      </c>
      <c r="H24" s="33">
        <v>310</v>
      </c>
      <c r="I24" s="33">
        <v>6325</v>
      </c>
      <c r="J24" s="33">
        <v>108</v>
      </c>
      <c r="L24" s="3"/>
      <c r="M24" s="3"/>
      <c r="N24" s="3"/>
      <c r="O24" s="3"/>
      <c r="P24" s="3"/>
      <c r="Q24" s="3"/>
      <c r="R24" s="3"/>
      <c r="S24" s="3"/>
      <c r="T24" s="192"/>
    </row>
    <row r="25" spans="1:21" s="1" customFormat="1" ht="15.75" customHeight="1">
      <c r="A25" s="144" t="s">
        <v>343</v>
      </c>
      <c r="B25" s="33">
        <v>16895</v>
      </c>
      <c r="C25" s="33">
        <v>1984</v>
      </c>
      <c r="D25" s="33">
        <v>8447</v>
      </c>
      <c r="E25" s="33">
        <v>6464</v>
      </c>
      <c r="F25" s="33">
        <v>114</v>
      </c>
      <c r="G25" s="33">
        <v>294</v>
      </c>
      <c r="H25" s="33">
        <v>278</v>
      </c>
      <c r="I25" s="33">
        <v>5650</v>
      </c>
      <c r="J25" s="33">
        <v>128</v>
      </c>
      <c r="L25" s="3"/>
      <c r="M25" s="3"/>
      <c r="N25" s="3"/>
      <c r="O25" s="3"/>
      <c r="P25" s="3"/>
      <c r="Q25" s="3"/>
      <c r="R25" s="3"/>
      <c r="S25" s="3"/>
      <c r="T25" s="192"/>
    </row>
    <row r="26" spans="1:21" s="1" customFormat="1" ht="15.75" customHeight="1">
      <c r="A26" s="18" t="s">
        <v>1250</v>
      </c>
      <c r="B26" s="33">
        <v>17883</v>
      </c>
      <c r="C26" s="33">
        <v>2530</v>
      </c>
      <c r="D26" s="33">
        <v>8946</v>
      </c>
      <c r="E26" s="33">
        <v>6407</v>
      </c>
      <c r="F26" s="33">
        <v>145</v>
      </c>
      <c r="G26" s="33">
        <v>296</v>
      </c>
      <c r="H26" s="33">
        <v>275</v>
      </c>
      <c r="I26" s="33">
        <v>5559</v>
      </c>
      <c r="J26" s="33">
        <v>132</v>
      </c>
      <c r="L26" s="3"/>
      <c r="M26" s="3"/>
      <c r="N26" s="3"/>
      <c r="O26" s="3"/>
      <c r="P26" s="3"/>
      <c r="Q26" s="3"/>
      <c r="R26" s="3"/>
      <c r="S26" s="3"/>
      <c r="T26" s="192"/>
    </row>
    <row r="27" spans="1:21" s="1" customFormat="1" ht="15.75" customHeight="1">
      <c r="A27" s="18" t="s">
        <v>344</v>
      </c>
      <c r="B27" s="33">
        <v>19139</v>
      </c>
      <c r="C27" s="33">
        <v>2846</v>
      </c>
      <c r="D27" s="33">
        <v>9594</v>
      </c>
      <c r="E27" s="33">
        <v>6698</v>
      </c>
      <c r="F27" s="33">
        <v>168</v>
      </c>
      <c r="G27" s="33">
        <v>419</v>
      </c>
      <c r="H27" s="33">
        <v>275</v>
      </c>
      <c r="I27" s="33">
        <v>5690</v>
      </c>
      <c r="J27" s="33">
        <v>146</v>
      </c>
      <c r="L27" s="3"/>
      <c r="M27" s="3"/>
      <c r="N27" s="3"/>
      <c r="O27" s="3"/>
      <c r="P27" s="3"/>
      <c r="Q27" s="3"/>
      <c r="R27" s="3"/>
      <c r="S27" s="3"/>
      <c r="T27" s="192"/>
    </row>
    <row r="28" spans="1:21" s="1" customFormat="1" ht="15.75" customHeight="1">
      <c r="A28" s="18"/>
      <c r="B28" s="33"/>
      <c r="C28" s="33"/>
      <c r="D28" s="33"/>
      <c r="E28" s="33"/>
      <c r="F28" s="33"/>
      <c r="G28" s="33"/>
      <c r="H28" s="33"/>
      <c r="I28" s="33"/>
      <c r="J28" s="33"/>
      <c r="L28" s="3"/>
      <c r="M28" s="3"/>
      <c r="N28" s="3"/>
      <c r="O28" s="3"/>
      <c r="P28" s="3"/>
      <c r="Q28" s="3"/>
      <c r="R28" s="3"/>
      <c r="S28" s="3"/>
      <c r="T28" s="192"/>
    </row>
    <row r="29" spans="1:21" s="1" customFormat="1" ht="15.75" customHeight="1">
      <c r="A29" s="166" t="s">
        <v>52</v>
      </c>
      <c r="B29" s="1059">
        <f>((B27/B26)*100)-100</f>
        <v>7.0234300732539197</v>
      </c>
      <c r="C29" s="1059">
        <f>((C27/C26)*100)-100</f>
        <v>12.490118577075094</v>
      </c>
      <c r="D29" s="1059">
        <f t="shared" ref="D29:H29" si="1">((D27/D26)*100)-100</f>
        <v>7.2434607645875246</v>
      </c>
      <c r="E29" s="1059">
        <f>((E27/E26)*100)-100</f>
        <v>4.5419072889027632</v>
      </c>
      <c r="F29" s="1059">
        <f t="shared" si="1"/>
        <v>15.862068965517253</v>
      </c>
      <c r="G29" s="1059">
        <f>((G27/G26)*100)-100</f>
        <v>41.554054054054063</v>
      </c>
      <c r="H29" s="1059">
        <f t="shared" si="1"/>
        <v>0</v>
      </c>
      <c r="I29" s="1059">
        <f>((I27/I26)*100)-100</f>
        <v>2.3565389458535719</v>
      </c>
      <c r="J29" s="1059">
        <f>((J27/J26)*100)-100</f>
        <v>10.606060606060595</v>
      </c>
      <c r="L29" s="3"/>
      <c r="M29" s="3"/>
      <c r="N29" s="3"/>
      <c r="O29" s="3"/>
      <c r="P29" s="3"/>
      <c r="Q29" s="3"/>
      <c r="R29" s="3"/>
      <c r="S29" s="3"/>
      <c r="T29" s="192"/>
    </row>
    <row r="30" spans="1:21" s="1" customFormat="1" ht="15.75" customHeight="1" thickBot="1">
      <c r="A30" s="199" t="s">
        <v>36</v>
      </c>
      <c r="B30" s="1252">
        <f>((B27/B15)*100)-100</f>
        <v>4.0558908280323891</v>
      </c>
      <c r="C30" s="1252">
        <f t="shared" ref="C30:I30" si="2">((C27/C15)*100)-100</f>
        <v>1.6065690824705428</v>
      </c>
      <c r="D30" s="1252">
        <f>((D27/D15)*100)-100</f>
        <v>4.36201457630807</v>
      </c>
      <c r="E30" s="1252">
        <f t="shared" si="2"/>
        <v>4.6726050945460145</v>
      </c>
      <c r="F30" s="1252">
        <f>((F27/F15)*100)-100</f>
        <v>-2.8901734104046284</v>
      </c>
      <c r="G30" s="1252">
        <f t="shared" si="2"/>
        <v>2.9484029484029577</v>
      </c>
      <c r="H30" s="1252">
        <f>((H27/H15)*100)-100</f>
        <v>0</v>
      </c>
      <c r="I30" s="1252">
        <f t="shared" si="2"/>
        <v>5.2339559829850231</v>
      </c>
      <c r="J30" s="1252">
        <f>((J27/J15)*100)-100</f>
        <v>6.5693430656934311</v>
      </c>
      <c r="L30" s="3"/>
      <c r="M30" s="3"/>
      <c r="N30" s="3"/>
      <c r="O30" s="3"/>
      <c r="P30" s="3"/>
      <c r="Q30" s="3"/>
      <c r="R30" s="3"/>
      <c r="S30" s="3"/>
      <c r="T30" s="192"/>
    </row>
    <row r="31" spans="1:21" s="1" customFormat="1" ht="15.75" customHeight="1">
      <c r="A31" s="168"/>
      <c r="B31" s="102"/>
      <c r="C31" s="102"/>
      <c r="D31" s="102"/>
      <c r="E31" s="102"/>
      <c r="F31" s="102"/>
      <c r="G31" s="102"/>
      <c r="H31" s="102"/>
      <c r="I31" s="102"/>
      <c r="J31" s="102"/>
      <c r="L31" s="3"/>
      <c r="M31" s="3"/>
      <c r="N31" s="3"/>
      <c r="O31" s="3"/>
      <c r="P31" s="3"/>
      <c r="Q31" s="3"/>
      <c r="R31" s="3"/>
      <c r="S31" s="3"/>
      <c r="T31" s="192"/>
    </row>
    <row r="32" spans="1:21" s="1" customFormat="1" ht="15.75" customHeight="1">
      <c r="A32" s="200"/>
      <c r="B32" s="102"/>
      <c r="C32" s="102"/>
      <c r="D32" s="102"/>
      <c r="E32" s="102"/>
      <c r="F32" s="102"/>
      <c r="G32" s="102"/>
      <c r="H32" s="102"/>
      <c r="I32" s="102"/>
      <c r="J32" s="102"/>
      <c r="L32" s="3"/>
      <c r="M32" s="3"/>
      <c r="N32" s="3"/>
      <c r="O32" s="3"/>
      <c r="P32" s="3"/>
      <c r="Q32" s="3"/>
      <c r="R32" s="3"/>
      <c r="S32" s="3"/>
      <c r="T32" s="192"/>
    </row>
    <row r="33" spans="1:20" s="1" customFormat="1" ht="15.75" customHeight="1">
      <c r="A33" s="200"/>
      <c r="B33" s="102"/>
      <c r="C33" s="102"/>
      <c r="D33" s="102"/>
      <c r="E33" s="102"/>
      <c r="F33" s="102"/>
      <c r="G33" s="102"/>
      <c r="H33" s="102"/>
      <c r="I33" s="102"/>
      <c r="J33" s="102"/>
      <c r="L33" s="3"/>
      <c r="M33" s="3"/>
      <c r="N33" s="3"/>
      <c r="O33" s="3"/>
      <c r="P33" s="3"/>
      <c r="Q33" s="3"/>
      <c r="R33" s="3"/>
      <c r="S33" s="3"/>
      <c r="T33" s="192"/>
    </row>
    <row r="34" spans="1:20" s="1" customFormat="1" ht="15.75" customHeight="1">
      <c r="A34" s="39"/>
      <c r="B34" s="39"/>
      <c r="C34" s="39"/>
      <c r="D34" s="39"/>
      <c r="E34" s="39"/>
      <c r="F34" s="39"/>
      <c r="G34" s="39"/>
      <c r="H34" s="39"/>
      <c r="I34" s="39"/>
      <c r="J34" s="39"/>
      <c r="L34" s="3"/>
      <c r="M34" s="3"/>
      <c r="N34" s="3"/>
      <c r="O34" s="3"/>
      <c r="P34" s="3"/>
      <c r="Q34" s="3"/>
      <c r="R34" s="3"/>
      <c r="S34" s="3"/>
      <c r="T34" s="192"/>
    </row>
    <row r="35" spans="1:20" s="1" customFormat="1" ht="15.75" customHeight="1">
      <c r="A35" s="39"/>
      <c r="B35" s="39"/>
      <c r="C35" s="39"/>
      <c r="D35" s="39"/>
      <c r="E35" s="39"/>
      <c r="F35" s="39"/>
      <c r="G35" s="39"/>
      <c r="H35" s="39"/>
      <c r="I35" s="39"/>
      <c r="J35" s="39"/>
      <c r="L35" s="3"/>
      <c r="M35" s="3"/>
      <c r="N35" s="3"/>
      <c r="O35" s="3"/>
      <c r="P35" s="3"/>
      <c r="Q35" s="3"/>
      <c r="R35" s="3"/>
      <c r="S35" s="3"/>
      <c r="T35" s="192"/>
    </row>
    <row r="36" spans="1:20" s="1" customFormat="1" ht="15.75" customHeight="1">
      <c r="L36" s="3"/>
      <c r="M36" s="3"/>
      <c r="N36" s="3"/>
      <c r="O36" s="3"/>
      <c r="P36" s="3"/>
      <c r="Q36" s="3"/>
      <c r="R36" s="3"/>
      <c r="S36" s="3"/>
      <c r="T36" s="192"/>
    </row>
    <row r="37" spans="1:20" s="1" customFormat="1" ht="15.75" customHeight="1">
      <c r="L37" s="3"/>
      <c r="M37" s="3"/>
      <c r="N37" s="3"/>
      <c r="O37" s="3"/>
      <c r="P37" s="3"/>
      <c r="Q37" s="3"/>
      <c r="R37" s="3"/>
      <c r="S37" s="3"/>
      <c r="T37" s="192"/>
    </row>
    <row r="38" spans="1:20" s="1" customFormat="1" ht="15.75" customHeight="1">
      <c r="A38" s="40"/>
      <c r="B38" s="40"/>
      <c r="C38" s="40"/>
      <c r="D38" s="40"/>
      <c r="E38" s="40"/>
      <c r="F38" s="40"/>
      <c r="G38" s="40"/>
      <c r="H38" s="40"/>
      <c r="I38" s="40"/>
      <c r="J38" s="40"/>
      <c r="L38" s="3"/>
      <c r="M38" s="3"/>
      <c r="N38" s="3"/>
      <c r="O38" s="3"/>
      <c r="P38" s="3"/>
      <c r="Q38" s="3"/>
      <c r="R38" s="3"/>
      <c r="S38" s="3"/>
      <c r="T38" s="192"/>
    </row>
    <row r="39" spans="1:20" s="1" customFormat="1" ht="15.75" customHeight="1">
      <c r="A39" s="40"/>
      <c r="B39" s="40"/>
      <c r="C39" s="40"/>
      <c r="D39" s="40"/>
      <c r="E39" s="40"/>
      <c r="F39" s="40"/>
      <c r="G39" s="40"/>
      <c r="H39" s="40"/>
      <c r="I39" s="40"/>
      <c r="J39" s="40"/>
      <c r="L39" s="3"/>
      <c r="M39" s="3"/>
      <c r="N39" s="3"/>
      <c r="O39" s="3"/>
      <c r="P39" s="3"/>
      <c r="Q39" s="3"/>
      <c r="R39" s="3"/>
      <c r="S39" s="3"/>
      <c r="T39" s="192"/>
    </row>
    <row r="40" spans="1:20" s="1" customFormat="1" ht="15.75" customHeight="1">
      <c r="A40" s="40"/>
      <c r="B40" s="40"/>
      <c r="C40" s="40"/>
      <c r="D40" s="40"/>
      <c r="E40" s="40"/>
      <c r="F40" s="40"/>
      <c r="G40" s="40"/>
      <c r="H40" s="40"/>
      <c r="I40" s="40"/>
      <c r="J40" s="40"/>
      <c r="L40" s="3"/>
      <c r="M40" s="3"/>
      <c r="N40" s="3"/>
      <c r="O40" s="3"/>
      <c r="P40" s="3"/>
      <c r="Q40" s="3"/>
      <c r="R40" s="3"/>
      <c r="S40" s="3"/>
      <c r="T40" s="192"/>
    </row>
    <row r="41" spans="1:20" s="1" customFormat="1" ht="15.75" customHeight="1">
      <c r="A41" s="40"/>
      <c r="B41" s="40"/>
      <c r="C41" s="40"/>
      <c r="D41" s="40"/>
      <c r="E41" s="40"/>
      <c r="F41" s="40"/>
      <c r="G41" s="40"/>
      <c r="H41" s="40"/>
      <c r="I41" s="40"/>
      <c r="J41" s="40"/>
      <c r="L41" s="3"/>
      <c r="M41" s="3"/>
      <c r="N41" s="3"/>
      <c r="O41" s="3"/>
      <c r="P41" s="3"/>
      <c r="Q41" s="3"/>
      <c r="R41" s="3"/>
      <c r="S41" s="3"/>
      <c r="T41" s="192"/>
    </row>
    <row r="42" spans="1:20" s="1" customFormat="1" ht="15.75" customHeight="1">
      <c r="A42" s="40"/>
      <c r="B42" s="40"/>
      <c r="C42" s="40"/>
      <c r="D42" s="40"/>
      <c r="E42" s="40"/>
      <c r="F42" s="40"/>
      <c r="G42" s="40"/>
      <c r="H42" s="40"/>
      <c r="I42" s="40"/>
      <c r="J42" s="40"/>
      <c r="L42" s="3"/>
      <c r="M42" s="3"/>
      <c r="N42" s="3"/>
      <c r="O42" s="3"/>
      <c r="P42" s="3"/>
      <c r="Q42" s="3"/>
      <c r="R42" s="3"/>
      <c r="S42" s="3"/>
      <c r="T42" s="192"/>
    </row>
    <row r="43" spans="1:20" s="1" customFormat="1" ht="15.75" customHeight="1">
      <c r="A43" s="40"/>
      <c r="B43" s="40"/>
      <c r="C43" s="40"/>
      <c r="D43" s="40"/>
      <c r="E43" s="40"/>
      <c r="F43" s="40"/>
      <c r="G43" s="40"/>
      <c r="H43" s="40"/>
      <c r="I43" s="40"/>
      <c r="J43" s="40"/>
      <c r="L43" s="3"/>
      <c r="M43" s="3"/>
      <c r="N43" s="3"/>
      <c r="O43" s="3"/>
      <c r="P43" s="3"/>
      <c r="Q43" s="3"/>
      <c r="R43" s="3"/>
      <c r="S43" s="3"/>
      <c r="T43" s="192"/>
    </row>
    <row r="44" spans="1:20" ht="18" customHeight="1">
      <c r="L44" s="39"/>
      <c r="M44" s="39"/>
      <c r="N44" s="39"/>
      <c r="O44" s="39"/>
      <c r="P44" s="39"/>
      <c r="Q44" s="39"/>
      <c r="R44" s="39"/>
      <c r="S44" s="39"/>
      <c r="T44" s="177"/>
    </row>
    <row r="45" spans="1:20" ht="18" customHeight="1">
      <c r="K45" s="39"/>
      <c r="L45" s="39"/>
      <c r="M45" s="39"/>
      <c r="N45" s="39"/>
      <c r="O45" s="39"/>
      <c r="P45" s="39"/>
      <c r="Q45" s="39"/>
      <c r="R45" s="39"/>
      <c r="S45" s="39"/>
      <c r="T45" s="177"/>
    </row>
    <row r="46" spans="1:20" ht="18" customHeight="1">
      <c r="K46" s="39"/>
      <c r="L46" s="39"/>
      <c r="M46" s="39"/>
      <c r="N46" s="39"/>
      <c r="O46" s="39"/>
      <c r="P46" s="39"/>
      <c r="Q46" s="39"/>
      <c r="R46" s="39"/>
      <c r="S46" s="39"/>
      <c r="T46" s="177"/>
    </row>
    <row r="47" spans="1:20" s="1" customFormat="1" ht="31.5" customHeight="1">
      <c r="A47" s="40"/>
      <c r="B47" s="40"/>
      <c r="C47" s="40"/>
      <c r="D47" s="40"/>
      <c r="E47" s="40"/>
      <c r="F47" s="40"/>
      <c r="G47" s="40"/>
      <c r="H47" s="40"/>
      <c r="I47" s="40"/>
      <c r="J47" s="40"/>
      <c r="L47" s="3"/>
      <c r="M47" s="2483" t="s">
        <v>346</v>
      </c>
      <c r="N47" s="2483"/>
      <c r="O47" s="2483"/>
      <c r="P47" s="3"/>
      <c r="T47" s="38"/>
    </row>
    <row r="48" spans="1:20" s="1" customFormat="1" ht="16.5" customHeight="1" thickBot="1">
      <c r="A48" s="40"/>
      <c r="B48" s="40"/>
      <c r="C48" s="40"/>
      <c r="D48" s="40"/>
      <c r="E48" s="40"/>
      <c r="F48" s="40"/>
      <c r="G48" s="40"/>
      <c r="H48" s="40"/>
      <c r="I48" s="40"/>
      <c r="J48" s="40"/>
      <c r="L48" s="3" t="s">
        <v>347</v>
      </c>
      <c r="M48" s="3"/>
      <c r="N48" s="3"/>
      <c r="O48" s="2477" t="s">
        <v>348</v>
      </c>
      <c r="P48" s="2477"/>
    </row>
    <row r="49" spans="12:26">
      <c r="L49" s="2367" t="s">
        <v>5</v>
      </c>
      <c r="M49" s="2455" t="s">
        <v>349</v>
      </c>
      <c r="N49" s="2365" t="s">
        <v>350</v>
      </c>
      <c r="O49" s="2480" t="s">
        <v>351</v>
      </c>
      <c r="P49" s="2366" t="s">
        <v>352</v>
      </c>
      <c r="T49" s="40"/>
    </row>
    <row r="50" spans="12:26">
      <c r="L50" s="2478"/>
      <c r="M50" s="2436"/>
      <c r="N50" s="2479"/>
      <c r="O50" s="2481"/>
      <c r="P50" s="2373"/>
      <c r="T50" s="40"/>
    </row>
    <row r="51" spans="12:26">
      <c r="L51" s="2370"/>
      <c r="M51" s="2411"/>
      <c r="N51" s="2368"/>
      <c r="O51" s="2482"/>
      <c r="P51" s="2369"/>
      <c r="S51" s="990"/>
      <c r="T51" s="34"/>
      <c r="U51" s="35"/>
      <c r="V51" s="35"/>
      <c r="W51" s="34"/>
      <c r="X51" s="35"/>
      <c r="Y51" s="34"/>
      <c r="Z51" s="34"/>
    </row>
    <row r="52" spans="12:26" ht="17.25" customHeight="1">
      <c r="L52" s="400" t="s">
        <v>1982</v>
      </c>
      <c r="M52" s="12">
        <v>977265</v>
      </c>
      <c r="N52" s="147">
        <v>158643</v>
      </c>
      <c r="O52" s="147">
        <v>393815</v>
      </c>
      <c r="P52" s="147">
        <v>424808</v>
      </c>
      <c r="S52" s="990"/>
      <c r="T52" s="34"/>
      <c r="U52" s="35"/>
      <c r="V52" s="35"/>
      <c r="W52" s="34"/>
      <c r="X52" s="35"/>
      <c r="Y52" s="34"/>
      <c r="Z52" s="34"/>
    </row>
    <row r="53" spans="12:26" ht="17.25" customHeight="1">
      <c r="L53" s="201" t="s">
        <v>1236</v>
      </c>
      <c r="M53" s="12">
        <v>967682</v>
      </c>
      <c r="N53" s="147">
        <v>152896</v>
      </c>
      <c r="O53" s="147">
        <v>384287</v>
      </c>
      <c r="P53" s="147">
        <v>430499</v>
      </c>
      <c r="S53" s="990"/>
      <c r="T53" s="34"/>
      <c r="U53" s="35"/>
      <c r="V53" s="35"/>
      <c r="W53" s="34"/>
      <c r="X53" s="35"/>
      <c r="Y53" s="34"/>
      <c r="Z53" s="34"/>
    </row>
    <row r="54" spans="12:26" ht="17.25" customHeight="1">
      <c r="L54" s="3" t="s">
        <v>582</v>
      </c>
      <c r="M54" s="12">
        <v>997625</v>
      </c>
      <c r="N54" s="147">
        <v>163654</v>
      </c>
      <c r="O54" s="147">
        <v>364023</v>
      </c>
      <c r="P54" s="147">
        <v>440948</v>
      </c>
      <c r="S54" s="990"/>
      <c r="T54" s="34"/>
      <c r="U54" s="35"/>
      <c r="V54" s="35"/>
      <c r="W54" s="34"/>
      <c r="X54" s="35"/>
      <c r="Y54" s="34"/>
      <c r="Z54" s="34"/>
    </row>
    <row r="55" spans="12:26" ht="17.25" customHeight="1">
      <c r="L55" s="202" t="s">
        <v>1697</v>
      </c>
      <c r="M55" s="203">
        <v>990354</v>
      </c>
      <c r="N55" s="147">
        <v>164348</v>
      </c>
      <c r="O55" s="147">
        <v>395047</v>
      </c>
      <c r="P55" s="147">
        <v>430962</v>
      </c>
      <c r="S55" s="990"/>
      <c r="T55" s="34"/>
      <c r="U55" s="35"/>
      <c r="V55" s="35"/>
      <c r="W55" s="34"/>
      <c r="X55" s="35"/>
      <c r="Y55" s="34"/>
      <c r="Z55" s="34"/>
    </row>
    <row r="56" spans="12:26" ht="17.25" customHeight="1">
      <c r="L56" s="1940" t="s">
        <v>1874</v>
      </c>
      <c r="M56" s="64">
        <v>965501</v>
      </c>
      <c r="N56" s="147">
        <v>159190</v>
      </c>
      <c r="O56" s="147">
        <v>387262</v>
      </c>
      <c r="P56" s="147">
        <v>419044</v>
      </c>
      <c r="S56" s="990"/>
      <c r="T56" s="34"/>
      <c r="U56" s="35"/>
      <c r="V56" s="35"/>
      <c r="W56" s="34"/>
      <c r="X56" s="35"/>
      <c r="Y56" s="34"/>
      <c r="Z56" s="34"/>
    </row>
    <row r="57" spans="12:26" ht="17.25" customHeight="1">
      <c r="L57" s="202"/>
      <c r="M57" s="12"/>
      <c r="N57" s="147"/>
      <c r="O57" s="147"/>
      <c r="P57" s="147"/>
      <c r="S57" s="990"/>
      <c r="T57" s="34"/>
      <c r="U57" s="35"/>
      <c r="V57" s="35"/>
      <c r="W57" s="34"/>
      <c r="X57" s="35"/>
      <c r="Y57" s="34"/>
      <c r="Z57" s="34"/>
    </row>
    <row r="58" spans="12:26" ht="17.25" customHeight="1">
      <c r="L58" s="144" t="s">
        <v>2038</v>
      </c>
      <c r="M58" s="33">
        <v>98523</v>
      </c>
      <c r="N58" s="33">
        <v>14528</v>
      </c>
      <c r="O58" s="16">
        <v>39706</v>
      </c>
      <c r="P58" s="33">
        <v>44288</v>
      </c>
      <c r="Q58" s="72"/>
      <c r="R58" s="35"/>
      <c r="S58" s="35"/>
      <c r="T58" s="34"/>
      <c r="U58" s="35"/>
      <c r="V58" s="72"/>
    </row>
    <row r="59" spans="12:26" ht="17.25" customHeight="1">
      <c r="L59" s="144" t="s">
        <v>98</v>
      </c>
      <c r="M59" s="33">
        <v>92481</v>
      </c>
      <c r="N59" s="33">
        <v>14383</v>
      </c>
      <c r="O59" s="16">
        <v>38866</v>
      </c>
      <c r="P59" s="33">
        <v>39231</v>
      </c>
      <c r="Q59" s="72"/>
      <c r="R59" s="35"/>
      <c r="S59" s="35"/>
      <c r="T59" s="34"/>
      <c r="U59" s="35"/>
      <c r="V59" s="72"/>
    </row>
    <row r="60" spans="12:26" ht="17.25" customHeight="1">
      <c r="L60" s="18" t="s">
        <v>2042</v>
      </c>
      <c r="M60" s="33">
        <v>82644</v>
      </c>
      <c r="N60" s="33">
        <v>13490</v>
      </c>
      <c r="O60" s="16">
        <v>36301</v>
      </c>
      <c r="P60" s="33">
        <v>32853</v>
      </c>
      <c r="Q60" s="72"/>
      <c r="R60" s="35"/>
      <c r="S60" s="35"/>
      <c r="T60" s="34"/>
      <c r="U60" s="35"/>
      <c r="V60" s="72"/>
    </row>
    <row r="61" spans="12:26" ht="17.25" customHeight="1">
      <c r="L61" s="18" t="s">
        <v>99</v>
      </c>
      <c r="M61" s="33">
        <v>72124</v>
      </c>
      <c r="N61" s="33">
        <v>12531</v>
      </c>
      <c r="O61" s="16">
        <v>30695</v>
      </c>
      <c r="P61" s="33">
        <v>28897</v>
      </c>
      <c r="Q61" s="72"/>
      <c r="R61" s="35"/>
      <c r="S61" s="35"/>
      <c r="T61" s="34"/>
      <c r="U61" s="35"/>
      <c r="V61" s="72"/>
    </row>
    <row r="62" spans="12:26" ht="17.25" customHeight="1">
      <c r="L62" s="18" t="s">
        <v>100</v>
      </c>
      <c r="M62" s="33">
        <v>76547</v>
      </c>
      <c r="N62" s="33">
        <v>12745</v>
      </c>
      <c r="O62" s="16">
        <v>29222</v>
      </c>
      <c r="P62" s="33">
        <v>34580</v>
      </c>
      <c r="Q62" s="72"/>
      <c r="R62" s="204"/>
      <c r="S62" s="204"/>
      <c r="T62" s="204"/>
      <c r="U62" s="35"/>
      <c r="V62" s="72"/>
    </row>
    <row r="63" spans="12:26" ht="17.25" customHeight="1">
      <c r="L63" s="18" t="s">
        <v>1954</v>
      </c>
      <c r="M63" s="33">
        <v>87867</v>
      </c>
      <c r="N63" s="33">
        <v>12443</v>
      </c>
      <c r="O63" s="16">
        <v>30114</v>
      </c>
      <c r="P63" s="33">
        <v>45310</v>
      </c>
      <c r="Q63" s="72"/>
      <c r="R63" s="35"/>
      <c r="S63" s="35"/>
      <c r="T63" s="34"/>
      <c r="U63" s="35"/>
      <c r="V63" s="72"/>
    </row>
    <row r="64" spans="12:26" ht="17.25" customHeight="1">
      <c r="L64" s="18" t="s">
        <v>1241</v>
      </c>
      <c r="M64" s="33">
        <v>78752</v>
      </c>
      <c r="N64" s="33">
        <v>12127</v>
      </c>
      <c r="O64" s="16">
        <v>29911</v>
      </c>
      <c r="P64" s="33">
        <v>36713</v>
      </c>
      <c r="Q64" s="72"/>
      <c r="R64" s="35"/>
      <c r="S64" s="35"/>
      <c r="T64" s="34"/>
      <c r="U64" s="35"/>
      <c r="V64" s="72"/>
    </row>
    <row r="65" spans="1:22" ht="17.25" customHeight="1">
      <c r="L65" s="18" t="s">
        <v>92</v>
      </c>
      <c r="M65" s="33">
        <v>77285</v>
      </c>
      <c r="N65" s="33">
        <v>13047</v>
      </c>
      <c r="O65" s="16">
        <v>28877</v>
      </c>
      <c r="P65" s="33">
        <v>35361</v>
      </c>
      <c r="Q65" s="72"/>
      <c r="R65" s="35"/>
      <c r="S65" s="35"/>
      <c r="T65" s="34"/>
      <c r="U65" s="35"/>
      <c r="V65" s="72"/>
    </row>
    <row r="66" spans="1:22" ht="17.25" customHeight="1">
      <c r="L66" s="18" t="s">
        <v>93</v>
      </c>
      <c r="M66" s="33">
        <v>72564</v>
      </c>
      <c r="N66" s="33">
        <v>13041</v>
      </c>
      <c r="O66" s="16">
        <v>28353</v>
      </c>
      <c r="P66" s="33">
        <v>31170</v>
      </c>
      <c r="Q66" s="72"/>
      <c r="R66" s="35"/>
      <c r="S66" s="35"/>
      <c r="T66" s="34"/>
      <c r="U66" s="35"/>
      <c r="V66" s="72"/>
    </row>
    <row r="67" spans="1:22" ht="17.25" customHeight="1">
      <c r="L67" s="18" t="s">
        <v>94</v>
      </c>
      <c r="M67" s="33">
        <v>72055</v>
      </c>
      <c r="N67" s="33">
        <v>13174</v>
      </c>
      <c r="O67" s="16">
        <v>29336</v>
      </c>
      <c r="P67" s="33">
        <v>29545</v>
      </c>
      <c r="Q67" s="72"/>
      <c r="R67" s="35"/>
      <c r="S67" s="35"/>
      <c r="T67" s="34"/>
      <c r="U67" s="35"/>
      <c r="V67" s="72"/>
    </row>
    <row r="68" spans="1:22" ht="17.25" customHeight="1">
      <c r="A68" s="987" t="s">
        <v>1330</v>
      </c>
      <c r="F68" s="40" t="s">
        <v>1325</v>
      </c>
      <c r="L68" s="18" t="s">
        <v>95</v>
      </c>
      <c r="M68" s="33">
        <v>72719</v>
      </c>
      <c r="N68" s="33">
        <v>13866</v>
      </c>
      <c r="O68" s="16">
        <v>31280</v>
      </c>
      <c r="P68" s="33">
        <v>27573</v>
      </c>
      <c r="Q68" s="72"/>
      <c r="R68" s="35"/>
      <c r="S68" s="35"/>
      <c r="T68" s="34"/>
      <c r="U68" s="35"/>
      <c r="V68" s="72"/>
    </row>
    <row r="69" spans="1:22" ht="17.25" customHeight="1">
      <c r="A69" s="1530" t="s">
        <v>1312</v>
      </c>
      <c r="B69" s="1531" t="s">
        <v>2110</v>
      </c>
      <c r="C69" s="1532"/>
      <c r="D69" s="1533"/>
      <c r="E69" s="1534"/>
      <c r="F69" s="1532" t="s">
        <v>1312</v>
      </c>
      <c r="G69" s="1535" t="s">
        <v>2110</v>
      </c>
      <c r="H69" s="1532"/>
      <c r="I69" s="1533"/>
      <c r="L69" s="18" t="s">
        <v>96</v>
      </c>
      <c r="M69" s="33">
        <v>87485</v>
      </c>
      <c r="N69" s="33">
        <v>15442</v>
      </c>
      <c r="O69" s="16">
        <v>35970</v>
      </c>
      <c r="P69" s="33">
        <v>36073</v>
      </c>
      <c r="Q69" s="72"/>
      <c r="R69" s="64"/>
      <c r="S69" s="64"/>
      <c r="T69" s="205"/>
      <c r="U69" s="64"/>
      <c r="V69" s="72"/>
    </row>
    <row r="70" spans="1:22" ht="17.25" customHeight="1">
      <c r="A70" s="186"/>
      <c r="B70" s="72" t="s">
        <v>1329</v>
      </c>
      <c r="C70" s="897" t="s">
        <v>1675</v>
      </c>
      <c r="D70" s="1536" t="s">
        <v>1770</v>
      </c>
      <c r="E70" s="1534"/>
      <c r="F70" s="72"/>
      <c r="G70" s="72"/>
      <c r="H70" s="897" t="s">
        <v>1331</v>
      </c>
      <c r="I70" s="1534"/>
      <c r="L70" s="18" t="s">
        <v>97</v>
      </c>
      <c r="M70" s="33">
        <v>105151</v>
      </c>
      <c r="N70" s="33">
        <v>14585</v>
      </c>
      <c r="O70" s="16">
        <v>41033</v>
      </c>
      <c r="P70" s="33">
        <v>49533</v>
      </c>
      <c r="Q70" s="72"/>
      <c r="R70" s="72"/>
      <c r="S70" s="72"/>
      <c r="T70" s="205"/>
      <c r="U70" s="72"/>
      <c r="V70" s="72"/>
    </row>
    <row r="71" spans="1:22" ht="17.25" customHeight="1">
      <c r="A71" s="1497" t="s">
        <v>1834</v>
      </c>
      <c r="B71" s="72" t="s">
        <v>1289</v>
      </c>
      <c r="C71" s="64">
        <v>860670</v>
      </c>
      <c r="D71" s="1537">
        <f>C71/10</f>
        <v>86067</v>
      </c>
      <c r="E71" s="1534"/>
      <c r="F71" s="72"/>
      <c r="G71" s="72" t="s">
        <v>1242</v>
      </c>
      <c r="H71" s="64">
        <v>2571243.4049999998</v>
      </c>
      <c r="I71" s="1534"/>
      <c r="L71" s="18" t="s">
        <v>98</v>
      </c>
      <c r="M71" s="33">
        <v>95886</v>
      </c>
      <c r="N71" s="33">
        <v>14641</v>
      </c>
      <c r="O71" s="16">
        <v>39616</v>
      </c>
      <c r="P71" s="33">
        <v>41629</v>
      </c>
    </row>
    <row r="72" spans="1:22" ht="17.25" customHeight="1">
      <c r="A72" s="908" t="s">
        <v>1248</v>
      </c>
      <c r="B72" s="72" t="s">
        <v>1326</v>
      </c>
      <c r="C72" s="64">
        <v>143240</v>
      </c>
      <c r="D72" s="1537">
        <f t="shared" ref="D72:D74" si="3">C72/10</f>
        <v>14324</v>
      </c>
      <c r="E72" s="1534"/>
      <c r="F72" s="72"/>
      <c r="G72" s="72" t="s">
        <v>1243</v>
      </c>
      <c r="H72" s="64">
        <v>554692.31299999997</v>
      </c>
      <c r="I72" s="1534"/>
      <c r="L72" s="18" t="s">
        <v>2042</v>
      </c>
      <c r="M72" s="164">
        <v>86067</v>
      </c>
      <c r="N72" s="164">
        <v>14324</v>
      </c>
      <c r="O72" s="165">
        <v>36893</v>
      </c>
      <c r="P72" s="164">
        <v>34851</v>
      </c>
    </row>
    <row r="73" spans="1:22" ht="17.25" customHeight="1">
      <c r="A73" s="908" t="s">
        <v>1249</v>
      </c>
      <c r="B73" s="72" t="s">
        <v>1327</v>
      </c>
      <c r="C73" s="64">
        <v>368925</v>
      </c>
      <c r="D73" s="1537">
        <f t="shared" si="3"/>
        <v>36892.5</v>
      </c>
      <c r="E73" s="1534"/>
      <c r="F73" s="72"/>
      <c r="G73" s="72" t="s">
        <v>1244</v>
      </c>
      <c r="H73" s="64">
        <v>692367.96600000001</v>
      </c>
      <c r="I73" s="1534"/>
      <c r="L73" s="18"/>
      <c r="M73" s="33"/>
      <c r="N73" s="33"/>
      <c r="O73" s="16"/>
      <c r="P73" s="33"/>
    </row>
    <row r="74" spans="1:22" ht="17.25" customHeight="1">
      <c r="A74" s="909" t="s">
        <v>1256</v>
      </c>
      <c r="B74" s="910" t="s">
        <v>1328</v>
      </c>
      <c r="C74" s="911">
        <v>348506</v>
      </c>
      <c r="D74" s="988">
        <f t="shared" si="3"/>
        <v>34850.6</v>
      </c>
      <c r="E74" s="1534"/>
      <c r="F74" s="72"/>
      <c r="G74" s="72" t="s">
        <v>1245</v>
      </c>
      <c r="H74" s="64">
        <v>1042335.3829999999</v>
      </c>
      <c r="I74" s="1534"/>
      <c r="L74" s="4" t="s">
        <v>52</v>
      </c>
      <c r="M74" s="1059">
        <f>((M72/M71)*100)-100</f>
        <v>-10.240285338839868</v>
      </c>
      <c r="N74" s="1059">
        <f>((N72/N71)*100)-100</f>
        <v>-2.1651526535072776</v>
      </c>
      <c r="O74" s="1059">
        <f>((O72/O71)*100)-100</f>
        <v>-6.8734854604200422</v>
      </c>
      <c r="P74" s="1059">
        <f>((P72/P71)*100)-100</f>
        <v>-16.281918854644601</v>
      </c>
    </row>
    <row r="75" spans="1:22" ht="17.25" customHeight="1" thickBot="1">
      <c r="E75" s="1534"/>
      <c r="F75" s="72"/>
      <c r="G75" s="72" t="s">
        <v>1246</v>
      </c>
      <c r="H75" s="64">
        <v>734348.40299999993</v>
      </c>
      <c r="I75" s="1534"/>
      <c r="L75" s="73" t="s">
        <v>361</v>
      </c>
      <c r="M75" s="1252">
        <f>((M72/M60)*100)-100</f>
        <v>4.1418614781472343</v>
      </c>
      <c r="N75" s="1252">
        <f>((N72/N60)*100)-100</f>
        <v>6.1823573017049824</v>
      </c>
      <c r="O75" s="1252">
        <f>((O72/O60)*100)-100</f>
        <v>1.6308090686206924</v>
      </c>
      <c r="P75" s="1252">
        <f>((P72/P60)*100)-100</f>
        <v>6.0816363802392459</v>
      </c>
    </row>
    <row r="76" spans="1:22" ht="17.25" customHeight="1">
      <c r="E76" s="1534"/>
      <c r="F76" s="72"/>
      <c r="G76" s="72" t="s">
        <v>1247</v>
      </c>
      <c r="H76" s="64">
        <v>574523.65500000003</v>
      </c>
      <c r="I76" s="1534"/>
      <c r="L76" s="2" t="s">
        <v>362</v>
      </c>
      <c r="M76" s="206"/>
      <c r="N76" s="206"/>
      <c r="O76" s="206"/>
      <c r="P76" s="206"/>
    </row>
    <row r="77" spans="1:22" ht="17.25" customHeight="1">
      <c r="E77" s="1534"/>
      <c r="F77" s="72"/>
      <c r="G77" s="910" t="s">
        <v>1374</v>
      </c>
      <c r="H77" s="911">
        <v>860670.20900000003</v>
      </c>
      <c r="I77" s="1534"/>
      <c r="J77" s="72"/>
      <c r="L77" s="72" t="s">
        <v>363</v>
      </c>
      <c r="M77" s="72"/>
      <c r="N77" s="72"/>
      <c r="O77" s="72"/>
      <c r="P77" s="72"/>
    </row>
    <row r="78" spans="1:22" ht="17.25" customHeight="1">
      <c r="E78" s="1534"/>
      <c r="F78" s="72"/>
      <c r="G78" s="910" t="s">
        <v>1371</v>
      </c>
      <c r="H78" s="1297">
        <f>SUM(H71:H77)</f>
        <v>7030181.3339999998</v>
      </c>
      <c r="I78" s="1534"/>
      <c r="L78" s="72"/>
      <c r="N78" s="72"/>
    </row>
    <row r="79" spans="1:22" ht="17.25" customHeight="1">
      <c r="E79" s="1534"/>
      <c r="F79" s="72"/>
      <c r="G79" s="985" t="s">
        <v>1372</v>
      </c>
      <c r="H79" s="986">
        <v>65995565</v>
      </c>
      <c r="I79" s="1534"/>
    </row>
    <row r="80" spans="1:22" ht="17.25" customHeight="1">
      <c r="E80" s="1534"/>
      <c r="F80" s="72"/>
      <c r="G80" s="72"/>
      <c r="H80" s="64"/>
      <c r="I80" s="1538"/>
    </row>
    <row r="81" spans="5:25" ht="17.25" customHeight="1">
      <c r="E81" s="1534"/>
      <c r="F81" s="72"/>
      <c r="G81" s="897" t="s">
        <v>1639</v>
      </c>
      <c r="H81" s="72"/>
      <c r="I81" s="1539" t="s">
        <v>1315</v>
      </c>
    </row>
    <row r="82" spans="5:25" ht="17.25" customHeight="1">
      <c r="E82" s="1534"/>
      <c r="F82" s="984"/>
      <c r="G82" s="72"/>
      <c r="H82" s="72"/>
      <c r="I82" s="1534" t="s">
        <v>1375</v>
      </c>
      <c r="L82" s="1"/>
      <c r="M82" s="207"/>
      <c r="N82" s="1"/>
    </row>
    <row r="83" spans="5:25" ht="17.25" customHeight="1">
      <c r="E83" s="1534"/>
      <c r="F83" s="1495" t="s">
        <v>1835</v>
      </c>
      <c r="G83" s="72" t="s">
        <v>1272</v>
      </c>
      <c r="H83" s="1262">
        <f>H77/100</f>
        <v>8606.7020900000007</v>
      </c>
      <c r="I83" s="1534" t="s">
        <v>1332</v>
      </c>
      <c r="M83" s="155"/>
    </row>
    <row r="84" spans="5:25" ht="17.25" customHeight="1">
      <c r="E84" s="1534"/>
      <c r="F84" s="897" t="s">
        <v>1248</v>
      </c>
      <c r="G84" s="72" t="s">
        <v>1277</v>
      </c>
      <c r="H84" s="1262">
        <f>H79/10000</f>
        <v>6599.5564999999997</v>
      </c>
      <c r="I84" s="1534" t="s">
        <v>1334</v>
      </c>
      <c r="M84" s="1521"/>
    </row>
    <row r="85" spans="5:25" ht="17.25" customHeight="1">
      <c r="E85" s="1534"/>
      <c r="F85" s="897" t="s">
        <v>1249</v>
      </c>
      <c r="G85" s="72" t="s">
        <v>1278</v>
      </c>
      <c r="H85" s="1262">
        <f>H78/1000</f>
        <v>7030.1813339999999</v>
      </c>
      <c r="I85" s="1534" t="s">
        <v>1333</v>
      </c>
      <c r="M85" s="208"/>
      <c r="P85" s="76"/>
    </row>
    <row r="86" spans="5:25" ht="17.25" customHeight="1">
      <c r="E86" s="1534"/>
      <c r="F86" s="923"/>
      <c r="G86" s="910"/>
      <c r="H86" s="910"/>
      <c r="I86" s="912"/>
      <c r="M86" s="208"/>
      <c r="P86" s="76"/>
    </row>
    <row r="87" spans="5:25" ht="17.25" customHeight="1">
      <c r="M87" s="208"/>
      <c r="P87" s="76"/>
    </row>
    <row r="88" spans="5:25" ht="17.25" customHeight="1" thickBot="1">
      <c r="L88" s="1055" t="s">
        <v>1570</v>
      </c>
      <c r="M88" s="1055" t="s">
        <v>1983</v>
      </c>
      <c r="N88" s="3"/>
      <c r="O88" s="2477" t="s">
        <v>348</v>
      </c>
      <c r="P88" s="2477"/>
    </row>
    <row r="89" spans="5:25" ht="17.25" customHeight="1">
      <c r="L89" s="2367" t="s">
        <v>5</v>
      </c>
      <c r="M89" s="2455" t="s">
        <v>349</v>
      </c>
      <c r="N89" s="2365" t="s">
        <v>350</v>
      </c>
      <c r="O89" s="2480" t="s">
        <v>351</v>
      </c>
      <c r="P89" s="2366" t="s">
        <v>352</v>
      </c>
      <c r="R89" s="72"/>
      <c r="S89" s="35"/>
      <c r="T89" s="35"/>
      <c r="U89" s="34"/>
      <c r="V89" s="35"/>
      <c r="W89" s="35"/>
      <c r="X89" s="34"/>
      <c r="Y89" s="34"/>
    </row>
    <row r="90" spans="5:25" ht="17.25" customHeight="1">
      <c r="L90" s="2478"/>
      <c r="M90" s="2436"/>
      <c r="N90" s="2479"/>
      <c r="O90" s="2481"/>
      <c r="P90" s="2373"/>
      <c r="R90" s="72"/>
      <c r="S90" s="35"/>
      <c r="T90" s="35"/>
      <c r="U90" s="34"/>
      <c r="V90" s="35"/>
      <c r="W90" s="35"/>
      <c r="X90" s="34"/>
      <c r="Y90" s="34"/>
    </row>
    <row r="91" spans="5:25" ht="17.25" customHeight="1">
      <c r="L91" s="2370"/>
      <c r="M91" s="2411"/>
      <c r="N91" s="2368"/>
      <c r="O91" s="2482"/>
      <c r="P91" s="2369"/>
      <c r="R91" s="72"/>
      <c r="S91" s="35"/>
      <c r="T91" s="35"/>
      <c r="U91" s="34"/>
      <c r="V91" s="35"/>
      <c r="W91" s="35"/>
      <c r="X91" s="34"/>
      <c r="Y91" s="34"/>
    </row>
    <row r="92" spans="5:25" ht="17.25" customHeight="1">
      <c r="M92" s="155"/>
      <c r="P92" s="76"/>
      <c r="R92" s="72"/>
      <c r="S92" s="35"/>
      <c r="T92" s="35"/>
      <c r="U92" s="34"/>
      <c r="V92" s="35"/>
      <c r="W92" s="35"/>
      <c r="X92" s="34"/>
      <c r="Y92" s="34"/>
    </row>
    <row r="93" spans="5:25" ht="17.25" customHeight="1">
      <c r="L93" s="1077" t="s">
        <v>1984</v>
      </c>
      <c r="M93" s="155"/>
      <c r="P93" s="76"/>
      <c r="R93" s="72"/>
      <c r="S93" s="35"/>
      <c r="T93" s="35"/>
      <c r="U93" s="34"/>
      <c r="V93" s="35"/>
      <c r="W93" s="35"/>
      <c r="X93" s="34"/>
      <c r="Y93" s="34"/>
    </row>
    <row r="94" spans="5:25">
      <c r="L94" s="1503" t="s">
        <v>1981</v>
      </c>
      <c r="M94" s="1110">
        <v>71461</v>
      </c>
      <c r="N94" s="1095">
        <v>12390</v>
      </c>
      <c r="O94" s="1095">
        <v>28517</v>
      </c>
      <c r="P94" s="1110">
        <v>30554</v>
      </c>
      <c r="R94" s="72"/>
      <c r="S94" s="35"/>
      <c r="T94" s="35"/>
      <c r="U94" s="34"/>
      <c r="V94" s="35"/>
      <c r="W94" s="35"/>
      <c r="X94" s="34"/>
      <c r="Y94" s="34"/>
    </row>
    <row r="95" spans="5:25">
      <c r="L95" s="1095" t="s">
        <v>94</v>
      </c>
      <c r="M95" s="1110">
        <v>69359</v>
      </c>
      <c r="N95" s="1095">
        <v>12944</v>
      </c>
      <c r="O95" s="1095">
        <v>28307</v>
      </c>
      <c r="P95" s="1110">
        <v>28108</v>
      </c>
      <c r="R95" s="72"/>
      <c r="S95" s="35"/>
      <c r="T95" s="35"/>
      <c r="U95" s="34"/>
      <c r="V95" s="35"/>
      <c r="W95" s="35"/>
      <c r="X95" s="34"/>
      <c r="Y95" s="34"/>
    </row>
    <row r="96" spans="5:25">
      <c r="L96" s="1095" t="s">
        <v>95</v>
      </c>
      <c r="M96" s="1095">
        <v>73514</v>
      </c>
      <c r="N96" s="1095">
        <v>13602</v>
      </c>
      <c r="O96" s="1095">
        <v>31268</v>
      </c>
      <c r="P96" s="1095">
        <v>28644</v>
      </c>
      <c r="R96" s="72"/>
      <c r="S96" s="35"/>
      <c r="T96" s="35"/>
      <c r="U96" s="34"/>
      <c r="V96" s="35"/>
      <c r="W96" s="35"/>
      <c r="X96" s="34"/>
      <c r="Y96" s="34"/>
    </row>
    <row r="97" spans="12:25">
      <c r="L97" s="1095" t="s">
        <v>96</v>
      </c>
      <c r="M97" s="1095">
        <v>84944</v>
      </c>
      <c r="N97" s="1095">
        <v>14960</v>
      </c>
      <c r="O97" s="1095">
        <v>35478</v>
      </c>
      <c r="P97" s="1095">
        <v>34505</v>
      </c>
      <c r="R97" s="72"/>
      <c r="S97" s="35"/>
      <c r="T97" s="35"/>
      <c r="U97" s="34"/>
      <c r="V97" s="35"/>
      <c r="W97" s="35"/>
      <c r="X97" s="34"/>
      <c r="Y97" s="34"/>
    </row>
    <row r="98" spans="12:25">
      <c r="L98" s="1095" t="s">
        <v>97</v>
      </c>
      <c r="M98" s="1095">
        <v>98523</v>
      </c>
      <c r="N98" s="1095">
        <v>14528</v>
      </c>
      <c r="O98" s="1095">
        <v>39706</v>
      </c>
      <c r="P98" s="1095">
        <v>44288</v>
      </c>
    </row>
    <row r="99" spans="12:25">
      <c r="L99" s="1095" t="s">
        <v>98</v>
      </c>
      <c r="M99" s="1095">
        <v>92481</v>
      </c>
      <c r="N99" s="1095">
        <v>14383</v>
      </c>
      <c r="O99" s="1095">
        <v>38866</v>
      </c>
      <c r="P99" s="1095">
        <v>39231</v>
      </c>
    </row>
    <row r="100" spans="12:25">
      <c r="L100" s="1095" t="s">
        <v>1914</v>
      </c>
      <c r="M100" s="1095">
        <v>82644</v>
      </c>
      <c r="N100" s="1095">
        <v>13490</v>
      </c>
      <c r="O100" s="1095">
        <v>36301</v>
      </c>
      <c r="P100" s="1095">
        <v>32853</v>
      </c>
    </row>
    <row r="101" spans="12:25">
      <c r="L101" s="1095" t="s">
        <v>99</v>
      </c>
      <c r="M101" s="1095">
        <v>72124</v>
      </c>
      <c r="N101" s="1095">
        <v>12531</v>
      </c>
      <c r="O101" s="1095">
        <v>30695</v>
      </c>
      <c r="P101" s="1095">
        <v>28897</v>
      </c>
    </row>
    <row r="102" spans="12:25">
      <c r="L102" s="1095" t="s">
        <v>100</v>
      </c>
      <c r="M102" s="1095">
        <v>76547</v>
      </c>
      <c r="N102" s="1095">
        <v>12745</v>
      </c>
      <c r="O102" s="1095">
        <v>29222</v>
      </c>
      <c r="P102" s="1095">
        <v>34580</v>
      </c>
    </row>
    <row r="103" spans="12:25">
      <c r="L103" s="1217" t="s">
        <v>1954</v>
      </c>
      <c r="M103" s="35">
        <v>87867</v>
      </c>
      <c r="N103" s="35">
        <v>12443</v>
      </c>
      <c r="O103" s="34">
        <v>30114</v>
      </c>
      <c r="P103" s="35">
        <v>45310</v>
      </c>
    </row>
    <row r="104" spans="12:25">
      <c r="L104" s="1217" t="s">
        <v>1241</v>
      </c>
      <c r="M104" s="35">
        <v>78752</v>
      </c>
      <c r="N104" s="35">
        <v>12127</v>
      </c>
      <c r="O104" s="34">
        <v>29911</v>
      </c>
      <c r="P104" s="35">
        <v>36713</v>
      </c>
    </row>
    <row r="105" spans="12:25">
      <c r="L105" s="1217" t="s">
        <v>92</v>
      </c>
      <c r="M105" s="35">
        <v>77285</v>
      </c>
      <c r="N105" s="35">
        <v>13047</v>
      </c>
      <c r="O105" s="34">
        <v>28877</v>
      </c>
      <c r="P105" s="35">
        <v>35361</v>
      </c>
    </row>
    <row r="107" spans="12:25">
      <c r="L107" s="1532" t="s">
        <v>1289</v>
      </c>
      <c r="M107" s="1540">
        <f>SUM(M94:M105)</f>
        <v>965501</v>
      </c>
      <c r="N107" s="1540">
        <f t="shared" ref="N107:P107" si="4">SUM(N94:N105)</f>
        <v>159190</v>
      </c>
      <c r="O107" s="1540">
        <f t="shared" si="4"/>
        <v>387262</v>
      </c>
      <c r="P107" s="1540">
        <f t="shared" si="4"/>
        <v>419044</v>
      </c>
    </row>
  </sheetData>
  <mergeCells count="26">
    <mergeCell ref="A2:J2"/>
    <mergeCell ref="C3:H3"/>
    <mergeCell ref="I3:J3"/>
    <mergeCell ref="A4:A6"/>
    <mergeCell ref="B4:B6"/>
    <mergeCell ref="C4:C6"/>
    <mergeCell ref="D4:D6"/>
    <mergeCell ref="E4:E6"/>
    <mergeCell ref="P4:P6"/>
    <mergeCell ref="O48:P48"/>
    <mergeCell ref="L49:L51"/>
    <mergeCell ref="M49:M51"/>
    <mergeCell ref="N49:N51"/>
    <mergeCell ref="O49:O51"/>
    <mergeCell ref="P49:P51"/>
    <mergeCell ref="M47:O47"/>
    <mergeCell ref="L4:L6"/>
    <mergeCell ref="M4:M6"/>
    <mergeCell ref="N4:N6"/>
    <mergeCell ref="O4:O6"/>
    <mergeCell ref="O88:P88"/>
    <mergeCell ref="L89:L91"/>
    <mergeCell ref="M89:M91"/>
    <mergeCell ref="N89:N91"/>
    <mergeCell ref="O89:O91"/>
    <mergeCell ref="P89:P91"/>
  </mergeCells>
  <phoneticPr fontId="3"/>
  <pageMargins left="0.6" right="0.25" top="0.375" bottom="0.55000000000000004" header="0.51200000000000001" footer="0.51200000000000001"/>
  <pageSetup paperSize="9" scale="72" orientation="portrait" r:id="rId1"/>
  <headerFooter alignWithMargins="0"/>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ransitionEvaluation="1" codeName="Sheet19">
    <tabColor theme="5" tint="-0.249977111117893"/>
    <pageSetUpPr fitToPage="1"/>
  </sheetPr>
  <dimension ref="A1:AE126"/>
  <sheetViews>
    <sheetView showGridLines="0" view="pageBreakPreview" zoomScaleSheetLayoutView="100" workbookViewId="0">
      <selection activeCell="K27" sqref="K27"/>
    </sheetView>
  </sheetViews>
  <sheetFormatPr defaultColWidth="10.58203125" defaultRowHeight="14"/>
  <cols>
    <col min="1" max="9" width="12.58203125" style="40" customWidth="1"/>
    <col min="10" max="10" width="10.58203125" style="40"/>
    <col min="11" max="11" width="11.58203125" style="40" bestFit="1" customWidth="1"/>
    <col min="12" max="12" width="10.58203125" style="40"/>
    <col min="13" max="13" width="11.75" style="40" customWidth="1"/>
    <col min="14" max="14" width="12.75" style="40" customWidth="1"/>
    <col min="15" max="17" width="12.58203125" style="40" customWidth="1"/>
    <col min="18" max="18" width="11.58203125" style="40" customWidth="1"/>
    <col min="19" max="19" width="10.33203125" style="40" customWidth="1"/>
    <col min="20" max="20" width="11.75" style="40" customWidth="1"/>
    <col min="21" max="16384" width="10.58203125" style="40"/>
  </cols>
  <sheetData>
    <row r="1" spans="1:21" ht="16.5" customHeight="1" thickBot="1">
      <c r="A1" s="209"/>
      <c r="B1" s="209"/>
      <c r="C1" s="209"/>
      <c r="D1" s="209"/>
      <c r="E1" s="209"/>
      <c r="F1" s="209"/>
      <c r="G1" s="39"/>
      <c r="H1" s="39"/>
      <c r="I1" s="39"/>
      <c r="J1" s="39"/>
      <c r="K1" s="39"/>
      <c r="L1" s="39"/>
      <c r="M1" s="1015" t="s">
        <v>1505</v>
      </c>
      <c r="N1" s="1015" t="s">
        <v>1882</v>
      </c>
      <c r="O1" s="39"/>
      <c r="P1" s="39"/>
      <c r="Q1" s="39"/>
      <c r="R1" s="39"/>
      <c r="S1" s="39"/>
      <c r="T1" s="39"/>
    </row>
    <row r="2" spans="1:21" s="1" customFormat="1" ht="22.5" customHeight="1">
      <c r="A2" s="6"/>
      <c r="B2" s="2398" t="s">
        <v>365</v>
      </c>
      <c r="C2" s="2398"/>
      <c r="D2" s="2398"/>
      <c r="E2" s="2398"/>
      <c r="F2" s="2398"/>
      <c r="G2" s="2398"/>
      <c r="H2" s="2398"/>
      <c r="I2" s="3"/>
      <c r="J2" s="3"/>
      <c r="K2" s="3"/>
      <c r="L2" s="3"/>
      <c r="M2" s="2"/>
      <c r="N2" s="2365" t="s">
        <v>366</v>
      </c>
      <c r="O2" s="2366"/>
      <c r="P2" s="2366"/>
      <c r="Q2" s="2366"/>
      <c r="R2" s="2367"/>
      <c r="S2" s="2365" t="s">
        <v>367</v>
      </c>
      <c r="T2" s="2366"/>
      <c r="U2" s="2484"/>
    </row>
    <row r="3" spans="1:21" s="1" customFormat="1" ht="15.75" customHeight="1" thickBot="1">
      <c r="A3" s="3" t="s">
        <v>368</v>
      </c>
      <c r="B3" s="3"/>
      <c r="C3" s="2420" t="s">
        <v>369</v>
      </c>
      <c r="D3" s="2420"/>
      <c r="E3" s="2420"/>
      <c r="F3" s="2420"/>
      <c r="G3" s="2420"/>
      <c r="H3" s="2420"/>
      <c r="I3" s="2420"/>
      <c r="J3" s="3"/>
      <c r="K3" s="3"/>
      <c r="M3" s="3"/>
      <c r="N3" s="2368"/>
      <c r="O3" s="2369"/>
      <c r="P3" s="2369"/>
      <c r="Q3" s="2369"/>
      <c r="R3" s="2370"/>
      <c r="S3" s="2456"/>
      <c r="T3" s="2373"/>
      <c r="U3" s="2468"/>
    </row>
    <row r="4" spans="1:21" ht="13.5" customHeight="1">
      <c r="A4" s="2"/>
      <c r="B4" s="2365" t="s">
        <v>366</v>
      </c>
      <c r="C4" s="2366"/>
      <c r="D4" s="2366"/>
      <c r="E4" s="2366"/>
      <c r="F4" s="2367"/>
      <c r="G4" s="2365" t="s">
        <v>370</v>
      </c>
      <c r="H4" s="2366"/>
      <c r="I4" s="2366"/>
      <c r="J4" s="39"/>
      <c r="K4" s="39"/>
      <c r="M4" s="143" t="s">
        <v>5</v>
      </c>
      <c r="N4" s="5" t="s">
        <v>371</v>
      </c>
      <c r="O4" s="5" t="s">
        <v>372</v>
      </c>
      <c r="P4" s="5" t="s">
        <v>373</v>
      </c>
      <c r="Q4" s="5" t="s">
        <v>374</v>
      </c>
      <c r="R4" s="5" t="s">
        <v>375</v>
      </c>
      <c r="S4" s="27" t="s">
        <v>376</v>
      </c>
      <c r="T4" s="84" t="s">
        <v>377</v>
      </c>
      <c r="U4" s="1115" t="s">
        <v>1506</v>
      </c>
    </row>
    <row r="5" spans="1:21" ht="13.5" customHeight="1">
      <c r="A5" s="3"/>
      <c r="B5" s="2368"/>
      <c r="C5" s="2369"/>
      <c r="D5" s="2369"/>
      <c r="E5" s="2369"/>
      <c r="F5" s="2370"/>
      <c r="G5" s="2368"/>
      <c r="H5" s="2369"/>
      <c r="I5" s="2369"/>
      <c r="J5" s="39"/>
      <c r="K5" s="39"/>
      <c r="M5" s="1116"/>
      <c r="N5" s="58"/>
      <c r="O5" s="58"/>
      <c r="P5" s="58"/>
      <c r="Q5" s="58"/>
      <c r="R5" s="58"/>
      <c r="S5" s="58"/>
      <c r="T5" s="58"/>
      <c r="U5" s="58"/>
    </row>
    <row r="6" spans="1:21" ht="13.5" customHeight="1">
      <c r="A6" s="143" t="s">
        <v>5</v>
      </c>
      <c r="B6" s="5" t="s">
        <v>371</v>
      </c>
      <c r="C6" s="5" t="s">
        <v>372</v>
      </c>
      <c r="D6" s="5" t="s">
        <v>373</v>
      </c>
      <c r="E6" s="5" t="s">
        <v>374</v>
      </c>
      <c r="F6" s="5" t="s">
        <v>375</v>
      </c>
      <c r="G6" s="27" t="s">
        <v>376</v>
      </c>
      <c r="H6" s="84" t="s">
        <v>377</v>
      </c>
      <c r="I6" s="84" t="s">
        <v>1506</v>
      </c>
      <c r="J6" s="39"/>
      <c r="K6" s="39"/>
      <c r="M6" s="1077" t="s">
        <v>1793</v>
      </c>
      <c r="S6" s="2485"/>
      <c r="T6" s="2485"/>
    </row>
    <row r="7" spans="1:21" ht="17.25" customHeight="1">
      <c r="A7" s="3" t="s">
        <v>1916</v>
      </c>
      <c r="B7" s="147" t="s">
        <v>378</v>
      </c>
      <c r="C7" s="147" t="s">
        <v>378</v>
      </c>
      <c r="D7" s="147" t="s">
        <v>378</v>
      </c>
      <c r="E7" s="147" t="s">
        <v>378</v>
      </c>
      <c r="F7" s="147" t="s">
        <v>378</v>
      </c>
      <c r="G7" s="147">
        <v>173073</v>
      </c>
      <c r="H7" s="147">
        <v>162359</v>
      </c>
      <c r="I7" s="147">
        <v>10714</v>
      </c>
      <c r="J7" s="39"/>
      <c r="K7" s="39"/>
      <c r="M7" s="1111" t="s">
        <v>1787</v>
      </c>
      <c r="N7" s="1112" t="s">
        <v>378</v>
      </c>
      <c r="O7" s="1113" t="s">
        <v>378</v>
      </c>
      <c r="P7" s="1113" t="s">
        <v>378</v>
      </c>
      <c r="Q7" s="1113" t="s">
        <v>378</v>
      </c>
      <c r="R7" s="1113" t="s">
        <v>378</v>
      </c>
      <c r="S7" s="1113">
        <v>19875</v>
      </c>
      <c r="T7" s="1113">
        <v>19066</v>
      </c>
      <c r="U7" s="1113">
        <v>809</v>
      </c>
    </row>
    <row r="8" spans="1:21" ht="17.25" customHeight="1">
      <c r="A8" s="47" t="s">
        <v>1701</v>
      </c>
      <c r="B8" s="210" t="s">
        <v>378</v>
      </c>
      <c r="C8" s="210" t="s">
        <v>378</v>
      </c>
      <c r="D8" s="210" t="s">
        <v>378</v>
      </c>
      <c r="E8" s="210" t="s">
        <v>378</v>
      </c>
      <c r="F8" s="210" t="s">
        <v>378</v>
      </c>
      <c r="G8" s="147">
        <v>170108</v>
      </c>
      <c r="H8" s="147">
        <v>158808</v>
      </c>
      <c r="I8" s="147">
        <v>11300</v>
      </c>
      <c r="J8" s="39"/>
      <c r="K8" s="39"/>
      <c r="M8" s="1111" t="s">
        <v>74</v>
      </c>
      <c r="N8" s="1112" t="s">
        <v>378</v>
      </c>
      <c r="O8" s="1113" t="s">
        <v>378</v>
      </c>
      <c r="P8" s="1113" t="s">
        <v>378</v>
      </c>
      <c r="Q8" s="1113" t="s">
        <v>378</v>
      </c>
      <c r="R8" s="1113" t="s">
        <v>378</v>
      </c>
      <c r="S8" s="1113">
        <v>17083</v>
      </c>
      <c r="T8" s="1113">
        <v>16455</v>
      </c>
      <c r="U8" s="1113">
        <v>628</v>
      </c>
    </row>
    <row r="9" spans="1:21" ht="17.25" customHeight="1">
      <c r="A9" s="47" t="s">
        <v>1681</v>
      </c>
      <c r="B9" s="210" t="s">
        <v>378</v>
      </c>
      <c r="C9" s="210" t="s">
        <v>378</v>
      </c>
      <c r="D9" s="210" t="s">
        <v>378</v>
      </c>
      <c r="E9" s="210" t="s">
        <v>378</v>
      </c>
      <c r="F9" s="210" t="s">
        <v>378</v>
      </c>
      <c r="G9" s="147">
        <v>170184</v>
      </c>
      <c r="H9" s="147">
        <v>161470</v>
      </c>
      <c r="I9" s="147">
        <v>8714</v>
      </c>
      <c r="J9" s="39"/>
      <c r="K9" s="39"/>
      <c r="M9" s="1111" t="s">
        <v>75</v>
      </c>
      <c r="N9" s="1112" t="s">
        <v>378</v>
      </c>
      <c r="O9" s="1113" t="s">
        <v>378</v>
      </c>
      <c r="P9" s="1113" t="s">
        <v>378</v>
      </c>
      <c r="Q9" s="1113" t="s">
        <v>378</v>
      </c>
      <c r="R9" s="1113" t="s">
        <v>378</v>
      </c>
      <c r="S9" s="1113">
        <v>17555</v>
      </c>
      <c r="T9" s="1113">
        <v>16873</v>
      </c>
      <c r="U9" s="1113">
        <v>682</v>
      </c>
    </row>
    <row r="10" spans="1:21" ht="17.25" customHeight="1">
      <c r="A10" s="13" t="s">
        <v>24</v>
      </c>
      <c r="B10" s="210" t="s">
        <v>378</v>
      </c>
      <c r="C10" s="210" t="s">
        <v>378</v>
      </c>
      <c r="D10" s="210" t="s">
        <v>378</v>
      </c>
      <c r="E10" s="210" t="s">
        <v>378</v>
      </c>
      <c r="F10" s="210" t="s">
        <v>378</v>
      </c>
      <c r="G10" s="147">
        <v>175073</v>
      </c>
      <c r="H10" s="147">
        <v>165224</v>
      </c>
      <c r="I10" s="147">
        <v>9849</v>
      </c>
      <c r="J10" s="39"/>
      <c r="K10" s="39"/>
      <c r="M10" s="1111" t="s">
        <v>76</v>
      </c>
      <c r="N10" s="1112" t="s">
        <v>378</v>
      </c>
      <c r="O10" s="1113" t="s">
        <v>378</v>
      </c>
      <c r="P10" s="1113" t="s">
        <v>378</v>
      </c>
      <c r="Q10" s="1113" t="s">
        <v>378</v>
      </c>
      <c r="R10" s="1113" t="s">
        <v>378</v>
      </c>
      <c r="S10" s="1113">
        <v>13448</v>
      </c>
      <c r="T10" s="1113">
        <v>13063</v>
      </c>
      <c r="U10" s="1113">
        <v>385</v>
      </c>
    </row>
    <row r="11" spans="1:21" ht="17.25" customHeight="1">
      <c r="A11" s="198" t="s">
        <v>1682</v>
      </c>
      <c r="B11" s="210" t="s">
        <v>378</v>
      </c>
      <c r="C11" s="210" t="s">
        <v>378</v>
      </c>
      <c r="D11" s="210" t="s">
        <v>378</v>
      </c>
      <c r="E11" s="210" t="s">
        <v>378</v>
      </c>
      <c r="F11" s="210" t="s">
        <v>378</v>
      </c>
      <c r="G11" s="147">
        <v>175030</v>
      </c>
      <c r="H11" s="147">
        <v>165690</v>
      </c>
      <c r="I11" s="147">
        <v>9340</v>
      </c>
      <c r="J11" s="39"/>
      <c r="K11" s="39"/>
      <c r="M11" s="1111" t="s">
        <v>77</v>
      </c>
      <c r="N11" s="1112" t="s">
        <v>378</v>
      </c>
      <c r="O11" s="1113" t="s">
        <v>378</v>
      </c>
      <c r="P11" s="1113" t="s">
        <v>378</v>
      </c>
      <c r="Q11" s="1113" t="s">
        <v>378</v>
      </c>
      <c r="R11" s="1113" t="s">
        <v>378</v>
      </c>
      <c r="S11" s="1113">
        <v>14957</v>
      </c>
      <c r="T11" s="1113">
        <v>14094</v>
      </c>
      <c r="U11" s="1113">
        <v>863</v>
      </c>
    </row>
    <row r="12" spans="1:21" ht="17.25" customHeight="1">
      <c r="A12" s="198" t="s">
        <v>1859</v>
      </c>
      <c r="B12" s="210" t="s">
        <v>378</v>
      </c>
      <c r="C12" s="210" t="s">
        <v>378</v>
      </c>
      <c r="D12" s="210" t="s">
        <v>378</v>
      </c>
      <c r="E12" s="210" t="s">
        <v>378</v>
      </c>
      <c r="F12" s="210" t="s">
        <v>378</v>
      </c>
      <c r="G12" s="147">
        <v>176959</v>
      </c>
      <c r="H12" s="147">
        <v>167986</v>
      </c>
      <c r="I12" s="147">
        <v>8973</v>
      </c>
      <c r="J12" s="39"/>
      <c r="K12" s="39"/>
      <c r="M12" s="1111" t="s">
        <v>78</v>
      </c>
      <c r="N12" s="1112" t="s">
        <v>378</v>
      </c>
      <c r="O12" s="1113" t="s">
        <v>378</v>
      </c>
      <c r="P12" s="1113" t="s">
        <v>378</v>
      </c>
      <c r="Q12" s="1113" t="s">
        <v>378</v>
      </c>
      <c r="R12" s="1113" t="s">
        <v>378</v>
      </c>
      <c r="S12" s="1113">
        <v>12395</v>
      </c>
      <c r="T12" s="1113">
        <v>11864</v>
      </c>
      <c r="U12" s="1113">
        <v>531</v>
      </c>
    </row>
    <row r="13" spans="1:21" ht="17.25" customHeight="1">
      <c r="A13" s="144"/>
      <c r="B13" s="681"/>
      <c r="C13" s="210"/>
      <c r="D13" s="210"/>
      <c r="E13" s="210"/>
      <c r="F13" s="210"/>
      <c r="G13" s="210"/>
      <c r="H13" s="210"/>
      <c r="I13" s="210"/>
      <c r="J13" s="39"/>
      <c r="K13" s="39"/>
      <c r="M13" s="1111" t="s">
        <v>79</v>
      </c>
      <c r="N13" s="1112" t="s">
        <v>378</v>
      </c>
      <c r="O13" s="1113" t="s">
        <v>378</v>
      </c>
      <c r="P13" s="1113" t="s">
        <v>378</v>
      </c>
      <c r="Q13" s="1113" t="s">
        <v>378</v>
      </c>
      <c r="R13" s="1113" t="s">
        <v>378</v>
      </c>
      <c r="S13" s="1113">
        <v>12242</v>
      </c>
      <c r="T13" s="1113">
        <v>11035</v>
      </c>
      <c r="U13" s="1113">
        <v>1207</v>
      </c>
    </row>
    <row r="14" spans="1:21" ht="17.25" customHeight="1">
      <c r="A14" s="18" t="s">
        <v>2008</v>
      </c>
      <c r="B14" s="210" t="s">
        <v>378</v>
      </c>
      <c r="C14" s="210" t="s">
        <v>378</v>
      </c>
      <c r="D14" s="210" t="s">
        <v>378</v>
      </c>
      <c r="E14" s="210" t="s">
        <v>378</v>
      </c>
      <c r="F14" s="210" t="s">
        <v>378</v>
      </c>
      <c r="G14" s="210">
        <v>12259</v>
      </c>
      <c r="H14" s="210">
        <v>11399</v>
      </c>
      <c r="I14" s="210">
        <v>860</v>
      </c>
      <c r="J14" s="56"/>
      <c r="K14" s="39"/>
      <c r="M14" s="1111" t="s">
        <v>80</v>
      </c>
      <c r="N14" s="1112" t="s">
        <v>378</v>
      </c>
      <c r="O14" s="1113" t="s">
        <v>378</v>
      </c>
      <c r="P14" s="1113" t="s">
        <v>378</v>
      </c>
      <c r="Q14" s="1113" t="s">
        <v>378</v>
      </c>
      <c r="R14" s="1113" t="s">
        <v>378</v>
      </c>
      <c r="S14" s="1113">
        <v>12259</v>
      </c>
      <c r="T14" s="1113">
        <v>11399</v>
      </c>
      <c r="U14" s="1113">
        <v>860</v>
      </c>
    </row>
    <row r="15" spans="1:21" ht="17.25" customHeight="1">
      <c r="A15" s="18" t="s">
        <v>81</v>
      </c>
      <c r="B15" s="210" t="s">
        <v>378</v>
      </c>
      <c r="C15" s="210" t="s">
        <v>378</v>
      </c>
      <c r="D15" s="210" t="s">
        <v>378</v>
      </c>
      <c r="E15" s="210" t="s">
        <v>378</v>
      </c>
      <c r="F15" s="210" t="s">
        <v>378</v>
      </c>
      <c r="G15" s="210">
        <v>9701</v>
      </c>
      <c r="H15" s="210">
        <v>8857</v>
      </c>
      <c r="I15" s="210">
        <v>844</v>
      </c>
      <c r="J15" s="56"/>
      <c r="K15" s="39"/>
      <c r="M15" s="1111" t="s">
        <v>81</v>
      </c>
      <c r="N15" s="1112" t="s">
        <v>378</v>
      </c>
      <c r="O15" s="1113" t="s">
        <v>378</v>
      </c>
      <c r="P15" s="1113" t="s">
        <v>378</v>
      </c>
      <c r="Q15" s="1113" t="s">
        <v>378</v>
      </c>
      <c r="R15" s="1113" t="s">
        <v>378</v>
      </c>
      <c r="S15" s="1113">
        <v>9701</v>
      </c>
      <c r="T15" s="1113">
        <v>8857</v>
      </c>
      <c r="U15" s="1113">
        <v>844</v>
      </c>
    </row>
    <row r="16" spans="1:21" ht="17.25" customHeight="1">
      <c r="A16" s="682" t="s">
        <v>2037</v>
      </c>
      <c r="B16" s="210" t="s">
        <v>378</v>
      </c>
      <c r="C16" s="210" t="s">
        <v>378</v>
      </c>
      <c r="D16" s="210" t="s">
        <v>378</v>
      </c>
      <c r="E16" s="210" t="s">
        <v>378</v>
      </c>
      <c r="F16" s="210" t="s">
        <v>378</v>
      </c>
      <c r="G16" s="210">
        <v>11225</v>
      </c>
      <c r="H16" s="210">
        <v>10615</v>
      </c>
      <c r="I16" s="210">
        <v>610</v>
      </c>
      <c r="J16" s="56"/>
      <c r="K16" s="39"/>
      <c r="M16" s="1111" t="s">
        <v>1871</v>
      </c>
      <c r="N16" s="1112" t="s">
        <v>378</v>
      </c>
      <c r="O16" s="1113" t="s">
        <v>378</v>
      </c>
      <c r="P16" s="1113" t="s">
        <v>378</v>
      </c>
      <c r="Q16" s="1113" t="s">
        <v>378</v>
      </c>
      <c r="R16" s="1113" t="s">
        <v>378</v>
      </c>
      <c r="S16" s="1113">
        <v>11225</v>
      </c>
      <c r="T16" s="1113">
        <v>10615</v>
      </c>
      <c r="U16" s="1113">
        <v>610</v>
      </c>
    </row>
    <row r="17" spans="1:21" ht="17.25" customHeight="1">
      <c r="A17" s="682" t="s">
        <v>1872</v>
      </c>
      <c r="B17" s="210" t="s">
        <v>378</v>
      </c>
      <c r="C17" s="210" t="s">
        <v>378</v>
      </c>
      <c r="D17" s="210" t="s">
        <v>378</v>
      </c>
      <c r="E17" s="210" t="s">
        <v>378</v>
      </c>
      <c r="F17" s="210" t="s">
        <v>378</v>
      </c>
      <c r="G17" s="210">
        <v>16370</v>
      </c>
      <c r="H17" s="210">
        <v>15505</v>
      </c>
      <c r="I17" s="210">
        <v>865</v>
      </c>
      <c r="J17" s="56"/>
      <c r="K17" s="39"/>
      <c r="M17" s="1111" t="s">
        <v>1872</v>
      </c>
      <c r="N17" s="1112" t="s">
        <v>378</v>
      </c>
      <c r="O17" s="1113" t="s">
        <v>378</v>
      </c>
      <c r="P17" s="1113" t="s">
        <v>378</v>
      </c>
      <c r="Q17" s="1113" t="s">
        <v>378</v>
      </c>
      <c r="R17" s="1113" t="s">
        <v>378</v>
      </c>
      <c r="S17" s="1113">
        <v>16370</v>
      </c>
      <c r="T17" s="1113">
        <v>15505</v>
      </c>
      <c r="U17" s="1113">
        <v>865</v>
      </c>
    </row>
    <row r="18" spans="1:21" ht="17.25" customHeight="1">
      <c r="A18" s="682" t="s">
        <v>107</v>
      </c>
      <c r="B18" s="210" t="s">
        <v>378</v>
      </c>
      <c r="C18" s="210" t="s">
        <v>378</v>
      </c>
      <c r="D18" s="210" t="s">
        <v>378</v>
      </c>
      <c r="E18" s="210" t="s">
        <v>378</v>
      </c>
      <c r="F18" s="210" t="s">
        <v>378</v>
      </c>
      <c r="G18" s="210">
        <v>19849</v>
      </c>
      <c r="H18" s="210">
        <v>19160</v>
      </c>
      <c r="I18" s="210">
        <v>689</v>
      </c>
      <c r="J18" s="56"/>
      <c r="K18" s="39"/>
      <c r="M18" s="1111" t="s">
        <v>107</v>
      </c>
      <c r="N18" s="1112" t="s">
        <v>378</v>
      </c>
      <c r="O18" s="1113" t="s">
        <v>378</v>
      </c>
      <c r="P18" s="1113" t="s">
        <v>378</v>
      </c>
      <c r="Q18" s="1113" t="s">
        <v>378</v>
      </c>
      <c r="R18" s="1113" t="s">
        <v>378</v>
      </c>
      <c r="S18" s="1113">
        <v>19849</v>
      </c>
      <c r="T18" s="1113">
        <v>19160</v>
      </c>
      <c r="U18" s="1113">
        <v>689</v>
      </c>
    </row>
    <row r="19" spans="1:21" ht="17.25" customHeight="1">
      <c r="A19" s="682" t="s">
        <v>1937</v>
      </c>
      <c r="B19" s="210" t="s">
        <v>378</v>
      </c>
      <c r="C19" s="210" t="s">
        <v>378</v>
      </c>
      <c r="D19" s="210" t="s">
        <v>378</v>
      </c>
      <c r="E19" s="210" t="s">
        <v>378</v>
      </c>
      <c r="F19" s="210" t="s">
        <v>378</v>
      </c>
      <c r="G19" s="210">
        <v>18563</v>
      </c>
      <c r="H19" s="210">
        <v>17821</v>
      </c>
      <c r="I19" s="210">
        <v>742</v>
      </c>
      <c r="J19" s="56"/>
      <c r="K19" s="39"/>
    </row>
    <row r="20" spans="1:21" ht="17.25" customHeight="1">
      <c r="A20" s="682" t="s">
        <v>74</v>
      </c>
      <c r="B20" s="210" t="s">
        <v>378</v>
      </c>
      <c r="C20" s="210" t="s">
        <v>378</v>
      </c>
      <c r="D20" s="210" t="s">
        <v>378</v>
      </c>
      <c r="E20" s="210" t="s">
        <v>378</v>
      </c>
      <c r="F20" s="210" t="s">
        <v>378</v>
      </c>
      <c r="G20" s="210">
        <v>17957</v>
      </c>
      <c r="H20" s="210">
        <v>17205</v>
      </c>
      <c r="I20" s="210">
        <v>752</v>
      </c>
      <c r="J20" s="56"/>
      <c r="K20" s="39"/>
      <c r="M20" s="949" t="s">
        <v>1491</v>
      </c>
      <c r="N20" s="1091" t="s">
        <v>378</v>
      </c>
      <c r="O20" s="1091" t="s">
        <v>378</v>
      </c>
      <c r="P20" s="1091" t="s">
        <v>378</v>
      </c>
      <c r="Q20" s="1091" t="s">
        <v>378</v>
      </c>
      <c r="R20" s="1091" t="s">
        <v>378</v>
      </c>
      <c r="S20" s="1114">
        <f>SUM(S7:S18)</f>
        <v>176959</v>
      </c>
      <c r="T20" s="1114">
        <f t="shared" ref="T20:U20" si="0">SUM(T7:T18)</f>
        <v>167986</v>
      </c>
      <c r="U20" s="1114">
        <f t="shared" si="0"/>
        <v>8973</v>
      </c>
    </row>
    <row r="21" spans="1:21" ht="17.25" customHeight="1">
      <c r="A21" s="682" t="s">
        <v>75</v>
      </c>
      <c r="B21" s="210" t="s">
        <v>378</v>
      </c>
      <c r="C21" s="210" t="s">
        <v>378</v>
      </c>
      <c r="D21" s="210" t="s">
        <v>378</v>
      </c>
      <c r="E21" s="210" t="s">
        <v>378</v>
      </c>
      <c r="F21" s="210" t="s">
        <v>378</v>
      </c>
      <c r="G21" s="210">
        <v>16900</v>
      </c>
      <c r="H21" s="210">
        <v>16278</v>
      </c>
      <c r="I21" s="210">
        <v>622</v>
      </c>
      <c r="J21" s="56"/>
      <c r="K21" s="39"/>
    </row>
    <row r="22" spans="1:21" ht="17.25" customHeight="1">
      <c r="A22" s="682" t="s">
        <v>76</v>
      </c>
      <c r="B22" s="210" t="s">
        <v>378</v>
      </c>
      <c r="C22" s="210" t="s">
        <v>378</v>
      </c>
      <c r="D22" s="210" t="s">
        <v>378</v>
      </c>
      <c r="E22" s="210" t="s">
        <v>378</v>
      </c>
      <c r="F22" s="210" t="s">
        <v>378</v>
      </c>
      <c r="G22" s="210">
        <v>14995</v>
      </c>
      <c r="H22" s="210">
        <v>14527</v>
      </c>
      <c r="I22" s="210">
        <v>468</v>
      </c>
      <c r="J22" s="56"/>
      <c r="K22" s="39"/>
    </row>
    <row r="23" spans="1:21" ht="17.25" customHeight="1">
      <c r="A23" s="682" t="s">
        <v>77</v>
      </c>
      <c r="B23" s="210" t="s">
        <v>378</v>
      </c>
      <c r="C23" s="210" t="s">
        <v>378</v>
      </c>
      <c r="D23" s="210" t="s">
        <v>378</v>
      </c>
      <c r="E23" s="210" t="s">
        <v>378</v>
      </c>
      <c r="F23" s="210" t="s">
        <v>378</v>
      </c>
      <c r="G23" s="210">
        <v>13878</v>
      </c>
      <c r="H23" s="210">
        <v>13003</v>
      </c>
      <c r="I23" s="210">
        <v>875</v>
      </c>
      <c r="J23" s="56"/>
      <c r="K23" s="39"/>
    </row>
    <row r="24" spans="1:21" ht="17.25" customHeight="1">
      <c r="A24" s="682" t="s">
        <v>78</v>
      </c>
      <c r="B24" s="210" t="s">
        <v>378</v>
      </c>
      <c r="C24" s="210" t="s">
        <v>378</v>
      </c>
      <c r="D24" s="210" t="s">
        <v>378</v>
      </c>
      <c r="E24" s="210" t="s">
        <v>378</v>
      </c>
      <c r="F24" s="210" t="s">
        <v>378</v>
      </c>
      <c r="G24" s="210">
        <v>12792</v>
      </c>
      <c r="H24" s="210">
        <v>12146</v>
      </c>
      <c r="I24" s="210">
        <v>646</v>
      </c>
      <c r="J24" s="56"/>
      <c r="K24" s="39"/>
    </row>
    <row r="25" spans="1:21" ht="17.25" customHeight="1">
      <c r="A25" s="682" t="s">
        <v>79</v>
      </c>
      <c r="B25" s="210" t="s">
        <v>378</v>
      </c>
      <c r="C25" s="210" t="s">
        <v>378</v>
      </c>
      <c r="D25" s="210" t="s">
        <v>378</v>
      </c>
      <c r="E25" s="210" t="s">
        <v>378</v>
      </c>
      <c r="F25" s="210" t="s">
        <v>378</v>
      </c>
      <c r="G25" s="210">
        <v>13034</v>
      </c>
      <c r="H25" s="210">
        <v>12154</v>
      </c>
      <c r="I25" s="210">
        <v>880</v>
      </c>
      <c r="J25" s="56"/>
      <c r="K25" s="39"/>
    </row>
    <row r="26" spans="1:21" ht="17.25" customHeight="1">
      <c r="A26" s="682" t="s">
        <v>80</v>
      </c>
      <c r="B26" s="210" t="s">
        <v>378</v>
      </c>
      <c r="C26" s="210" t="s">
        <v>378</v>
      </c>
      <c r="D26" s="210" t="s">
        <v>378</v>
      </c>
      <c r="E26" s="210" t="s">
        <v>378</v>
      </c>
      <c r="F26" s="210" t="s">
        <v>378</v>
      </c>
      <c r="G26" s="210">
        <v>10642</v>
      </c>
      <c r="H26" s="210">
        <v>9944</v>
      </c>
      <c r="I26" s="210">
        <v>698</v>
      </c>
      <c r="J26" s="56"/>
      <c r="K26" s="39"/>
    </row>
    <row r="27" spans="1:21" ht="17.25" customHeight="1">
      <c r="A27" s="682" t="s">
        <v>81</v>
      </c>
      <c r="B27" s="210" t="s">
        <v>378</v>
      </c>
      <c r="C27" s="210" t="s">
        <v>378</v>
      </c>
      <c r="D27" s="210" t="s">
        <v>378</v>
      </c>
      <c r="E27" s="210" t="s">
        <v>378</v>
      </c>
      <c r="F27" s="210" t="s">
        <v>378</v>
      </c>
      <c r="G27" s="210">
        <v>10024</v>
      </c>
      <c r="H27" s="210">
        <v>9309</v>
      </c>
      <c r="I27" s="210">
        <v>715</v>
      </c>
      <c r="J27" s="56"/>
      <c r="K27" s="39"/>
    </row>
    <row r="28" spans="1:21" ht="17.25" customHeight="1">
      <c r="A28" s="682" t="s">
        <v>2037</v>
      </c>
      <c r="B28" s="210" t="s">
        <v>378</v>
      </c>
      <c r="C28" s="210" t="s">
        <v>378</v>
      </c>
      <c r="D28" s="210" t="s">
        <v>378</v>
      </c>
      <c r="E28" s="210" t="s">
        <v>378</v>
      </c>
      <c r="F28" s="210" t="s">
        <v>378</v>
      </c>
      <c r="G28" s="210">
        <v>13255</v>
      </c>
      <c r="H28" s="210">
        <v>12593</v>
      </c>
      <c r="I28" s="210">
        <v>662</v>
      </c>
      <c r="J28" s="56"/>
      <c r="K28" s="39"/>
    </row>
    <row r="29" spans="1:21" ht="17.25" customHeight="1">
      <c r="A29" s="682"/>
      <c r="B29" s="210"/>
      <c r="C29" s="210"/>
      <c r="D29" s="210"/>
      <c r="E29" s="210"/>
      <c r="F29" s="210"/>
      <c r="G29" s="210"/>
      <c r="H29" s="210"/>
      <c r="I29" s="210"/>
      <c r="J29" s="56"/>
      <c r="K29" s="39"/>
    </row>
    <row r="30" spans="1:21" ht="17.25" customHeight="1">
      <c r="A30" s="4" t="s">
        <v>34</v>
      </c>
      <c r="B30" s="210" t="s">
        <v>378</v>
      </c>
      <c r="C30" s="210" t="s">
        <v>378</v>
      </c>
      <c r="D30" s="210" t="s">
        <v>378</v>
      </c>
      <c r="E30" s="210" t="s">
        <v>378</v>
      </c>
      <c r="F30" s="210" t="s">
        <v>378</v>
      </c>
      <c r="G30" s="2122">
        <f>((G28/G27)*100)-100</f>
        <v>32.232641660015958</v>
      </c>
      <c r="H30" s="2122">
        <f>((H28/H27)*100)-100</f>
        <v>35.277688258674402</v>
      </c>
      <c r="I30" s="2122">
        <f>((I28/I27)*100)-100</f>
        <v>-7.4125874125874134</v>
      </c>
      <c r="J30" s="56"/>
      <c r="K30" s="39"/>
    </row>
    <row r="31" spans="1:21" ht="17.25" customHeight="1" thickBot="1">
      <c r="A31" s="73" t="s">
        <v>36</v>
      </c>
      <c r="B31" s="211" t="s">
        <v>378</v>
      </c>
      <c r="C31" s="211" t="s">
        <v>378</v>
      </c>
      <c r="D31" s="211" t="s">
        <v>378</v>
      </c>
      <c r="E31" s="212" t="s">
        <v>378</v>
      </c>
      <c r="F31" s="213" t="s">
        <v>378</v>
      </c>
      <c r="G31" s="1258">
        <f>((G28/G16)*100)-100</f>
        <v>18.084632516703778</v>
      </c>
      <c r="H31" s="1258">
        <f>((H28/H16)*100)-100</f>
        <v>18.634008478568063</v>
      </c>
      <c r="I31" s="1227">
        <f>((I28/I16)*100)-100</f>
        <v>8.5245901639344339</v>
      </c>
      <c r="J31" s="56"/>
      <c r="K31" s="39"/>
    </row>
    <row r="32" spans="1:21" ht="17.25" customHeight="1">
      <c r="A32" s="214" t="s">
        <v>379</v>
      </c>
      <c r="B32" s="215"/>
      <c r="C32" s="215"/>
      <c r="D32" s="215"/>
      <c r="E32" s="215"/>
      <c r="F32" s="215"/>
      <c r="G32" s="216"/>
      <c r="H32" s="216"/>
      <c r="I32" s="216"/>
      <c r="J32" s="56"/>
      <c r="K32" s="39"/>
    </row>
    <row r="33" spans="1:20" ht="17.25" customHeight="1">
      <c r="A33" s="11" t="s">
        <v>1840</v>
      </c>
      <c r="B33" s="3"/>
      <c r="C33" s="3"/>
      <c r="D33" s="3"/>
      <c r="E33" s="3"/>
      <c r="F33" s="3"/>
      <c r="G33" s="3"/>
      <c r="H33" s="3"/>
      <c r="I33" s="3"/>
      <c r="J33" s="56"/>
      <c r="K33" s="39"/>
    </row>
    <row r="34" spans="1:20" ht="16.5" customHeight="1">
      <c r="A34" s="11"/>
      <c r="B34" s="39"/>
      <c r="C34" s="39"/>
      <c r="D34" s="39"/>
      <c r="E34" s="39"/>
      <c r="F34" s="39"/>
      <c r="G34" s="39"/>
      <c r="H34" s="39"/>
      <c r="I34" s="39"/>
      <c r="J34" s="56"/>
      <c r="K34" s="39"/>
    </row>
    <row r="35" spans="1:20" ht="16.5" customHeight="1">
      <c r="A35" s="11"/>
      <c r="B35" s="39"/>
      <c r="C35" s="39"/>
      <c r="D35" s="39"/>
      <c r="E35" s="39"/>
      <c r="F35" s="39"/>
      <c r="G35" s="39"/>
      <c r="H35" s="39"/>
      <c r="I35" s="39"/>
      <c r="J35" s="56"/>
      <c r="K35" s="39"/>
    </row>
    <row r="36" spans="1:20" ht="16.5" customHeight="1">
      <c r="A36" s="11" t="s">
        <v>380</v>
      </c>
      <c r="B36" s="39"/>
      <c r="C36" s="39"/>
      <c r="D36" s="39"/>
      <c r="E36" s="39"/>
      <c r="F36" s="39"/>
      <c r="G36" s="39"/>
      <c r="H36" s="39"/>
      <c r="I36" s="39"/>
      <c r="J36" s="56"/>
      <c r="K36" s="39"/>
    </row>
    <row r="37" spans="1:20" ht="16.5" customHeight="1">
      <c r="A37" s="3"/>
      <c r="B37" s="3"/>
      <c r="C37" s="3"/>
      <c r="D37" s="3"/>
      <c r="E37" s="3"/>
      <c r="F37" s="3"/>
      <c r="G37" s="3"/>
      <c r="H37" s="3"/>
      <c r="I37" s="3"/>
      <c r="J37" s="56"/>
      <c r="K37" s="39"/>
    </row>
    <row r="38" spans="1:20" ht="16.5" customHeight="1">
      <c r="A38" s="1"/>
      <c r="B38" s="1"/>
      <c r="C38" s="1"/>
      <c r="D38" s="1"/>
      <c r="E38" s="1"/>
      <c r="F38" s="1"/>
      <c r="G38" s="1"/>
      <c r="H38" s="1"/>
      <c r="I38" s="1"/>
      <c r="J38" s="56"/>
      <c r="K38" s="39"/>
    </row>
    <row r="39" spans="1:20" ht="16.5" customHeight="1">
      <c r="J39" s="56"/>
      <c r="K39" s="39"/>
    </row>
    <row r="40" spans="1:20" ht="16.5" customHeight="1">
      <c r="J40" s="39"/>
      <c r="K40" s="39"/>
    </row>
    <row r="41" spans="1:20" ht="16.5" customHeight="1">
      <c r="J41" s="39"/>
      <c r="K41" s="39"/>
    </row>
    <row r="42" spans="1:20" ht="17.25" customHeight="1">
      <c r="J42" s="39"/>
      <c r="K42" s="39"/>
    </row>
    <row r="43" spans="1:20" ht="17.25" customHeight="1">
      <c r="J43" s="39"/>
      <c r="K43" s="39"/>
    </row>
    <row r="44" spans="1:20" ht="17.25" customHeight="1">
      <c r="J44" s="39"/>
      <c r="K44" s="39"/>
    </row>
    <row r="45" spans="1:20" ht="17.25" customHeight="1">
      <c r="J45" s="39"/>
      <c r="K45" s="39"/>
      <c r="L45" s="209" t="s">
        <v>381</v>
      </c>
      <c r="M45" s="39"/>
      <c r="N45" s="39"/>
      <c r="O45" s="39"/>
      <c r="P45" s="39"/>
      <c r="Q45" s="39"/>
      <c r="R45" s="39"/>
      <c r="S45" s="39"/>
      <c r="T45" s="39"/>
    </row>
    <row r="46" spans="1:20" s="1" customFormat="1" ht="23.25" customHeight="1">
      <c r="A46" s="40"/>
      <c r="B46" s="40"/>
      <c r="C46" s="40"/>
      <c r="D46" s="40"/>
      <c r="E46" s="40"/>
      <c r="F46" s="40"/>
      <c r="G46" s="40"/>
      <c r="H46" s="40"/>
      <c r="I46" s="40"/>
      <c r="J46" s="3"/>
      <c r="K46" s="3"/>
      <c r="L46" s="3"/>
      <c r="M46" s="6" t="s">
        <v>382</v>
      </c>
      <c r="N46" s="217"/>
      <c r="O46" s="217"/>
      <c r="P46" s="217"/>
      <c r="Q46" s="217"/>
      <c r="R46" s="3"/>
      <c r="S46" s="3"/>
      <c r="T46" s="3"/>
    </row>
    <row r="47" spans="1:20" s="1" customFormat="1" ht="16.5" customHeight="1" thickBot="1">
      <c r="A47" s="40"/>
      <c r="B47" s="40"/>
      <c r="C47" s="40"/>
      <c r="D47" s="40"/>
      <c r="E47" s="40"/>
      <c r="F47" s="40"/>
      <c r="G47" s="40"/>
      <c r="H47" s="40"/>
      <c r="I47" s="40"/>
      <c r="K47" s="3" t="s">
        <v>383</v>
      </c>
      <c r="L47" s="3"/>
      <c r="M47" s="176"/>
      <c r="N47" s="3"/>
      <c r="O47" s="3"/>
      <c r="P47" s="3"/>
      <c r="Q47" s="3"/>
      <c r="R47" s="3"/>
      <c r="S47" s="2364" t="s">
        <v>384</v>
      </c>
      <c r="T47" s="2486"/>
    </row>
    <row r="48" spans="1:20" ht="14.25" customHeight="1">
      <c r="K48" s="2"/>
      <c r="L48" s="475" t="s">
        <v>385</v>
      </c>
      <c r="M48" s="218"/>
      <c r="N48" s="218"/>
      <c r="O48" s="218"/>
      <c r="P48" s="218"/>
      <c r="Q48" s="218"/>
      <c r="R48" s="218"/>
      <c r="S48" s="218"/>
      <c r="T48" s="218"/>
    </row>
    <row r="49" spans="11:31" ht="14.25" customHeight="1">
      <c r="K49" s="4" t="s">
        <v>5</v>
      </c>
      <c r="L49" s="629"/>
      <c r="M49" s="2487" t="s">
        <v>386</v>
      </c>
      <c r="N49" s="2488" t="s">
        <v>387</v>
      </c>
      <c r="O49" s="2487" t="s">
        <v>388</v>
      </c>
      <c r="P49" s="2487" t="s">
        <v>389</v>
      </c>
      <c r="Q49" s="2490" t="s">
        <v>390</v>
      </c>
      <c r="R49" s="7"/>
      <c r="S49" s="7"/>
      <c r="T49" s="7"/>
    </row>
    <row r="50" spans="11:31" ht="14.25" customHeight="1">
      <c r="K50" s="7"/>
      <c r="L50" s="412" t="s">
        <v>391</v>
      </c>
      <c r="M50" s="2411"/>
      <c r="N50" s="2489"/>
      <c r="O50" s="2411"/>
      <c r="P50" s="2411"/>
      <c r="Q50" s="2368"/>
      <c r="R50" s="27" t="s">
        <v>392</v>
      </c>
      <c r="S50" s="27" t="s">
        <v>393</v>
      </c>
      <c r="T50" s="27" t="s">
        <v>394</v>
      </c>
    </row>
    <row r="51" spans="11:31" ht="17.25" customHeight="1">
      <c r="K51" s="3" t="s">
        <v>1884</v>
      </c>
      <c r="L51" s="12">
        <v>193506</v>
      </c>
      <c r="M51" s="12">
        <v>72344</v>
      </c>
      <c r="N51" s="12">
        <v>14994</v>
      </c>
      <c r="O51" s="12">
        <v>10040</v>
      </c>
      <c r="P51" s="12">
        <v>44839</v>
      </c>
      <c r="Q51" s="12">
        <v>51289</v>
      </c>
      <c r="R51" s="12">
        <v>33945</v>
      </c>
      <c r="S51" s="219" t="s">
        <v>395</v>
      </c>
      <c r="T51" s="12">
        <v>17343</v>
      </c>
      <c r="V51" s="72"/>
      <c r="W51" s="34"/>
      <c r="X51" s="34"/>
      <c r="Y51" s="34"/>
      <c r="Z51" s="34"/>
      <c r="AA51" s="34"/>
      <c r="AB51" s="34"/>
      <c r="AC51" s="34"/>
      <c r="AD51" s="1657"/>
      <c r="AE51" s="34"/>
    </row>
    <row r="52" spans="11:31" ht="17.25" customHeight="1">
      <c r="K52" s="47" t="s">
        <v>1681</v>
      </c>
      <c r="L52" s="12">
        <v>181014</v>
      </c>
      <c r="M52" s="12">
        <v>67806</v>
      </c>
      <c r="N52" s="12">
        <v>10029</v>
      </c>
      <c r="O52" s="12">
        <v>10114</v>
      </c>
      <c r="P52" s="12">
        <v>42653</v>
      </c>
      <c r="Q52" s="12">
        <v>50412</v>
      </c>
      <c r="R52" s="12">
        <v>33418</v>
      </c>
      <c r="S52" s="219" t="s">
        <v>395</v>
      </c>
      <c r="T52" s="12">
        <v>16994</v>
      </c>
      <c r="V52" s="72"/>
      <c r="W52" s="34"/>
      <c r="X52" s="34"/>
      <c r="Y52" s="34"/>
      <c r="Z52" s="34"/>
      <c r="AA52" s="34"/>
      <c r="AB52" s="34"/>
      <c r="AC52" s="34"/>
      <c r="AD52" s="1657"/>
      <c r="AE52" s="34"/>
    </row>
    <row r="53" spans="11:31" ht="17.25" customHeight="1">
      <c r="K53" s="13" t="s">
        <v>24</v>
      </c>
      <c r="L53" s="12">
        <v>177018</v>
      </c>
      <c r="M53" s="12">
        <v>67607</v>
      </c>
      <c r="N53" s="12">
        <v>9234</v>
      </c>
      <c r="O53" s="12">
        <v>9115</v>
      </c>
      <c r="P53" s="12">
        <v>43617</v>
      </c>
      <c r="Q53" s="12">
        <v>47445</v>
      </c>
      <c r="R53" s="12">
        <v>31599</v>
      </c>
      <c r="S53" s="219" t="s">
        <v>395</v>
      </c>
      <c r="T53" s="12">
        <v>15846</v>
      </c>
      <c r="V53" s="72"/>
      <c r="W53" s="34"/>
      <c r="X53" s="34"/>
      <c r="Y53" s="34"/>
      <c r="Z53" s="34"/>
      <c r="AA53" s="34"/>
      <c r="AB53" s="34"/>
      <c r="AC53" s="34"/>
      <c r="AD53" s="1657"/>
      <c r="AE53" s="34"/>
    </row>
    <row r="54" spans="11:31" ht="17.25" customHeight="1">
      <c r="K54" s="198" t="s">
        <v>1682</v>
      </c>
      <c r="L54" s="16">
        <v>179534</v>
      </c>
      <c r="M54" s="12">
        <v>67005</v>
      </c>
      <c r="N54" s="12">
        <v>12543</v>
      </c>
      <c r="O54" s="12">
        <v>9043</v>
      </c>
      <c r="P54" s="12">
        <v>42953</v>
      </c>
      <c r="Q54" s="12">
        <v>47991</v>
      </c>
      <c r="R54" s="12">
        <v>33441</v>
      </c>
      <c r="S54" s="219" t="s">
        <v>395</v>
      </c>
      <c r="T54" s="12">
        <v>14550</v>
      </c>
      <c r="V54" s="72"/>
      <c r="W54" s="34"/>
      <c r="X54" s="34"/>
      <c r="Y54" s="34"/>
      <c r="Z54" s="34"/>
      <c r="AA54" s="34"/>
      <c r="AB54" s="34"/>
      <c r="AC54" s="34"/>
      <c r="AD54" s="1657"/>
      <c r="AE54" s="34"/>
    </row>
    <row r="55" spans="11:31" ht="17.25" customHeight="1">
      <c r="K55" s="198" t="s">
        <v>1859</v>
      </c>
      <c r="L55" s="16">
        <v>179485</v>
      </c>
      <c r="M55" s="12">
        <v>67404</v>
      </c>
      <c r="N55" s="12">
        <v>14383</v>
      </c>
      <c r="O55" s="12">
        <v>8298</v>
      </c>
      <c r="P55" s="12">
        <v>42225</v>
      </c>
      <c r="Q55" s="12">
        <v>47181</v>
      </c>
      <c r="R55" s="12">
        <v>32623</v>
      </c>
      <c r="S55" s="219" t="s">
        <v>395</v>
      </c>
      <c r="T55" s="12">
        <v>14558</v>
      </c>
      <c r="V55" s="72"/>
      <c r="W55" s="34"/>
      <c r="X55" s="34"/>
      <c r="Y55" s="34"/>
      <c r="Z55" s="34"/>
      <c r="AA55" s="34"/>
      <c r="AB55" s="34"/>
      <c r="AC55" s="34"/>
      <c r="AD55" s="1657"/>
      <c r="AE55" s="34"/>
    </row>
    <row r="56" spans="11:31" ht="17.25" customHeight="1">
      <c r="K56" s="3"/>
      <c r="L56" s="16"/>
      <c r="M56" s="12"/>
      <c r="N56" s="12"/>
      <c r="O56" s="12"/>
      <c r="P56" s="12"/>
      <c r="Q56" s="12"/>
      <c r="R56" s="12"/>
      <c r="S56" s="219"/>
      <c r="T56" s="12"/>
      <c r="V56" s="72"/>
      <c r="W56" s="34"/>
      <c r="X56" s="34"/>
      <c r="Y56" s="34"/>
      <c r="Z56" s="34"/>
      <c r="AA56" s="34"/>
      <c r="AB56" s="34"/>
      <c r="AC56" s="34"/>
      <c r="AD56" s="1657"/>
      <c r="AE56" s="34"/>
    </row>
    <row r="57" spans="11:31" ht="17.25" customHeight="1">
      <c r="K57" s="1502" t="s">
        <v>2039</v>
      </c>
      <c r="L57" s="16">
        <v>14713</v>
      </c>
      <c r="M57" s="16">
        <v>6077</v>
      </c>
      <c r="N57" s="16">
        <v>1377</v>
      </c>
      <c r="O57" s="16">
        <v>265</v>
      </c>
      <c r="P57" s="16">
        <v>3347</v>
      </c>
      <c r="Q57" s="16">
        <v>3648</v>
      </c>
      <c r="R57" s="16">
        <v>2145</v>
      </c>
      <c r="S57" s="220" t="s">
        <v>395</v>
      </c>
      <c r="T57" s="16">
        <v>1503</v>
      </c>
    </row>
    <row r="58" spans="11:31" ht="17.25" customHeight="1">
      <c r="K58" s="2165" t="s">
        <v>1219</v>
      </c>
      <c r="L58" s="16">
        <v>14618</v>
      </c>
      <c r="M58" s="16">
        <v>5672</v>
      </c>
      <c r="N58" s="16">
        <v>1317</v>
      </c>
      <c r="O58" s="16">
        <v>256</v>
      </c>
      <c r="P58" s="16">
        <v>3703</v>
      </c>
      <c r="Q58" s="16">
        <v>3671</v>
      </c>
      <c r="R58" s="16">
        <v>2115</v>
      </c>
      <c r="S58" s="220" t="s">
        <v>395</v>
      </c>
      <c r="T58" s="16">
        <v>1556</v>
      </c>
    </row>
    <row r="59" spans="11:31" ht="17.25" customHeight="1">
      <c r="K59" s="672" t="s">
        <v>1220</v>
      </c>
      <c r="L59" s="16">
        <v>15219</v>
      </c>
      <c r="M59" s="16">
        <v>5474</v>
      </c>
      <c r="N59" s="16">
        <v>1303</v>
      </c>
      <c r="O59" s="16">
        <v>586</v>
      </c>
      <c r="P59" s="16">
        <v>3680</v>
      </c>
      <c r="Q59" s="16">
        <v>4177</v>
      </c>
      <c r="R59" s="16">
        <v>2731</v>
      </c>
      <c r="S59" s="220" t="s">
        <v>395</v>
      </c>
      <c r="T59" s="16">
        <v>1446</v>
      </c>
    </row>
    <row r="60" spans="11:31" ht="17.25" customHeight="1">
      <c r="K60" s="672" t="s">
        <v>1221</v>
      </c>
      <c r="L60" s="16">
        <v>14893</v>
      </c>
      <c r="M60" s="16">
        <v>5377</v>
      </c>
      <c r="N60" s="16">
        <v>1175</v>
      </c>
      <c r="O60" s="33">
        <v>821</v>
      </c>
      <c r="P60" s="16">
        <v>3570</v>
      </c>
      <c r="Q60" s="16">
        <v>3950</v>
      </c>
      <c r="R60" s="16">
        <v>2857</v>
      </c>
      <c r="S60" s="220" t="s">
        <v>395</v>
      </c>
      <c r="T60" s="16">
        <v>1093</v>
      </c>
    </row>
    <row r="61" spans="11:31" ht="17.25" customHeight="1">
      <c r="K61" s="672" t="s">
        <v>1222</v>
      </c>
      <c r="L61" s="16">
        <v>16119</v>
      </c>
      <c r="M61" s="16">
        <v>5890</v>
      </c>
      <c r="N61" s="16">
        <v>1124</v>
      </c>
      <c r="O61" s="33">
        <v>1487</v>
      </c>
      <c r="P61" s="16">
        <v>3567</v>
      </c>
      <c r="Q61" s="16">
        <v>4052</v>
      </c>
      <c r="R61" s="16">
        <v>3108</v>
      </c>
      <c r="S61" s="220" t="s">
        <v>395</v>
      </c>
      <c r="T61" s="16">
        <v>944</v>
      </c>
    </row>
    <row r="62" spans="11:31" ht="17.25" customHeight="1">
      <c r="K62" s="672" t="s">
        <v>1942</v>
      </c>
      <c r="L62" s="16">
        <v>14270</v>
      </c>
      <c r="M62" s="16">
        <v>5069</v>
      </c>
      <c r="N62" s="16">
        <v>990</v>
      </c>
      <c r="O62" s="16">
        <v>1272</v>
      </c>
      <c r="P62" s="16">
        <v>3006</v>
      </c>
      <c r="Q62" s="16">
        <v>3934</v>
      </c>
      <c r="R62" s="16">
        <v>2781</v>
      </c>
      <c r="S62" s="220" t="s">
        <v>395</v>
      </c>
      <c r="T62" s="16">
        <v>1153</v>
      </c>
    </row>
    <row r="63" spans="11:31" ht="17.25" customHeight="1">
      <c r="K63" s="672" t="s">
        <v>830</v>
      </c>
      <c r="L63" s="16">
        <v>14487</v>
      </c>
      <c r="M63" s="16">
        <v>5275</v>
      </c>
      <c r="N63" s="16">
        <v>1198</v>
      </c>
      <c r="O63" s="16">
        <v>955</v>
      </c>
      <c r="P63" s="16">
        <v>3281</v>
      </c>
      <c r="Q63" s="16">
        <v>3780</v>
      </c>
      <c r="R63" s="16">
        <v>2892</v>
      </c>
      <c r="S63" s="220" t="s">
        <v>395</v>
      </c>
      <c r="T63" s="16">
        <v>888</v>
      </c>
    </row>
    <row r="64" spans="11:31" ht="17.25" customHeight="1">
      <c r="K64" s="672" t="s">
        <v>1213</v>
      </c>
      <c r="L64" s="16">
        <v>15154</v>
      </c>
      <c r="M64" s="16">
        <v>5434</v>
      </c>
      <c r="N64" s="16">
        <v>1221</v>
      </c>
      <c r="O64" s="16">
        <v>860</v>
      </c>
      <c r="P64" s="16">
        <v>3510</v>
      </c>
      <c r="Q64" s="16">
        <v>4129</v>
      </c>
      <c r="R64" s="16">
        <v>2947</v>
      </c>
      <c r="S64" s="220" t="s">
        <v>395</v>
      </c>
      <c r="T64" s="16">
        <v>1183</v>
      </c>
    </row>
    <row r="65" spans="10:20" ht="17.25" customHeight="1">
      <c r="K65" s="672" t="s">
        <v>1214</v>
      </c>
      <c r="L65" s="16">
        <v>14079</v>
      </c>
      <c r="M65" s="16">
        <v>5134</v>
      </c>
      <c r="N65" s="16">
        <v>915</v>
      </c>
      <c r="O65" s="16">
        <v>352</v>
      </c>
      <c r="P65" s="16">
        <v>3382</v>
      </c>
      <c r="Q65" s="16">
        <v>4295</v>
      </c>
      <c r="R65" s="16">
        <v>3048</v>
      </c>
      <c r="S65" s="220" t="s">
        <v>395</v>
      </c>
      <c r="T65" s="16">
        <v>1247</v>
      </c>
    </row>
    <row r="66" spans="10:20" ht="17.25" customHeight="1">
      <c r="K66" s="672" t="s">
        <v>1215</v>
      </c>
      <c r="L66" s="16">
        <v>13988</v>
      </c>
      <c r="M66" s="16">
        <v>5351</v>
      </c>
      <c r="N66" s="16">
        <v>1300</v>
      </c>
      <c r="O66" s="16">
        <v>308</v>
      </c>
      <c r="P66" s="16">
        <v>3404</v>
      </c>
      <c r="Q66" s="16">
        <v>3625</v>
      </c>
      <c r="R66" s="16">
        <v>2605</v>
      </c>
      <c r="S66" s="220" t="s">
        <v>395</v>
      </c>
      <c r="T66" s="16">
        <v>1020</v>
      </c>
    </row>
    <row r="67" spans="10:20" ht="17.25" customHeight="1">
      <c r="K67" s="672" t="s">
        <v>1216</v>
      </c>
      <c r="L67" s="16">
        <v>14121</v>
      </c>
      <c r="M67" s="16">
        <v>5134</v>
      </c>
      <c r="N67" s="16">
        <v>1399</v>
      </c>
      <c r="O67" s="16">
        <v>259</v>
      </c>
      <c r="P67" s="16">
        <v>3320</v>
      </c>
      <c r="Q67" s="16">
        <v>4010</v>
      </c>
      <c r="R67" s="16">
        <v>2500</v>
      </c>
      <c r="S67" s="220" t="s">
        <v>395</v>
      </c>
      <c r="T67" s="16">
        <v>1510</v>
      </c>
    </row>
    <row r="68" spans="10:20" ht="17.25" customHeight="1">
      <c r="K68" s="672" t="s">
        <v>1217</v>
      </c>
      <c r="L68" s="16">
        <v>14666</v>
      </c>
      <c r="M68" s="16">
        <v>5965</v>
      </c>
      <c r="N68" s="16">
        <v>1343</v>
      </c>
      <c r="O68" s="16">
        <v>270</v>
      </c>
      <c r="P68" s="16">
        <v>3462</v>
      </c>
      <c r="Q68" s="16">
        <v>3626</v>
      </c>
      <c r="R68" s="16">
        <v>2073</v>
      </c>
      <c r="S68" s="220" t="s">
        <v>395</v>
      </c>
      <c r="T68" s="16">
        <v>1553</v>
      </c>
    </row>
    <row r="69" spans="10:20" ht="17.25" customHeight="1">
      <c r="K69" s="672" t="s">
        <v>1218</v>
      </c>
      <c r="L69" s="16">
        <v>14582</v>
      </c>
      <c r="M69" s="16">
        <v>6319</v>
      </c>
      <c r="N69" s="16">
        <v>1305</v>
      </c>
      <c r="O69" s="16">
        <v>223</v>
      </c>
      <c r="P69" s="16">
        <v>3258</v>
      </c>
      <c r="Q69" s="16">
        <v>3477</v>
      </c>
      <c r="R69" s="16">
        <v>2116</v>
      </c>
      <c r="S69" s="220" t="s">
        <v>395</v>
      </c>
      <c r="T69" s="16">
        <v>1362</v>
      </c>
    </row>
    <row r="70" spans="10:20" ht="17.25" customHeight="1">
      <c r="K70" s="672" t="s">
        <v>1219</v>
      </c>
      <c r="L70" s="16">
        <v>14164</v>
      </c>
      <c r="M70" s="16">
        <v>5744</v>
      </c>
      <c r="N70" s="16">
        <v>1468</v>
      </c>
      <c r="O70" s="16">
        <v>258</v>
      </c>
      <c r="P70" s="16">
        <v>3310</v>
      </c>
      <c r="Q70" s="16">
        <v>3384</v>
      </c>
      <c r="R70" s="16">
        <v>2261</v>
      </c>
      <c r="S70" s="220" t="s">
        <v>395</v>
      </c>
      <c r="T70" s="16">
        <v>1123</v>
      </c>
    </row>
    <row r="71" spans="10:20" ht="17.25" customHeight="1">
      <c r="K71" s="672" t="s">
        <v>1220</v>
      </c>
      <c r="L71" s="16">
        <v>15159</v>
      </c>
      <c r="M71" s="16">
        <v>5794</v>
      </c>
      <c r="N71" s="16">
        <v>1224</v>
      </c>
      <c r="O71" s="16">
        <v>452</v>
      </c>
      <c r="P71" s="16">
        <v>3839</v>
      </c>
      <c r="Q71" s="16">
        <v>3851</v>
      </c>
      <c r="R71" s="16">
        <v>2702</v>
      </c>
      <c r="S71" s="220" t="s">
        <v>395</v>
      </c>
      <c r="T71" s="16">
        <v>1149</v>
      </c>
    </row>
    <row r="72" spans="10:20" ht="17.25" customHeight="1">
      <c r="K72" s="672" t="s">
        <v>2040</v>
      </c>
      <c r="L72" s="16">
        <v>14292</v>
      </c>
      <c r="M72" s="165">
        <v>5382</v>
      </c>
      <c r="N72" s="165">
        <v>1095</v>
      </c>
      <c r="O72" s="165">
        <v>693</v>
      </c>
      <c r="P72" s="165">
        <v>3600</v>
      </c>
      <c r="Q72" s="165">
        <v>3523</v>
      </c>
      <c r="R72" s="165">
        <v>2493</v>
      </c>
      <c r="S72" s="220" t="s">
        <v>395</v>
      </c>
      <c r="T72" s="165">
        <v>1030</v>
      </c>
    </row>
    <row r="73" spans="10:20" ht="17.25" customHeight="1">
      <c r="K73" s="672"/>
      <c r="L73" s="16"/>
      <c r="M73" s="16"/>
      <c r="N73" s="16"/>
      <c r="O73" s="16"/>
      <c r="P73" s="16"/>
      <c r="Q73" s="16"/>
      <c r="R73" s="16"/>
      <c r="S73" s="220"/>
      <c r="T73" s="16"/>
    </row>
    <row r="74" spans="10:20" ht="17.25" customHeight="1">
      <c r="K74" s="221" t="s">
        <v>34</v>
      </c>
      <c r="L74" s="1249">
        <f>((L72/L71)*100)-100</f>
        <v>-5.7193746289333092</v>
      </c>
      <c r="M74" s="1249">
        <f>((M72/M71)*100)-100</f>
        <v>-7.1108042802899547</v>
      </c>
      <c r="N74" s="1249">
        <f t="shared" ref="N74:Q74" si="1">((N72/N71)*100)-100</f>
        <v>-10.539215686274503</v>
      </c>
      <c r="O74" s="1249">
        <f>((O72/O71)*100)-100</f>
        <v>53.318584070796447</v>
      </c>
      <c r="P74" s="1249">
        <f>((P72/P71)*100)-100</f>
        <v>-6.2255795780151004</v>
      </c>
      <c r="Q74" s="1249">
        <f t="shared" si="1"/>
        <v>-8.5172682420150636</v>
      </c>
      <c r="R74" s="1249">
        <f>((R72/R71)*100)-100</f>
        <v>-7.7350111028867445</v>
      </c>
      <c r="S74" s="220" t="s">
        <v>395</v>
      </c>
      <c r="T74" s="222">
        <f>((T72/T71)*100)-100</f>
        <v>-10.356832027850302</v>
      </c>
    </row>
    <row r="75" spans="10:20" ht="17.25" customHeight="1" thickBot="1">
      <c r="K75" s="73" t="s">
        <v>36</v>
      </c>
      <c r="L75" s="1252">
        <f>((L72/L60)*100)-100</f>
        <v>-4.0354528973343093</v>
      </c>
      <c r="M75" s="1252">
        <f t="shared" ref="M75:P75" si="2">((M72/M60)*100)-100</f>
        <v>9.2988655384047547E-2</v>
      </c>
      <c r="N75" s="1252">
        <f>((N72/N60)*100)-100</f>
        <v>-6.8085106382978751</v>
      </c>
      <c r="O75" s="1252">
        <f>((O72/O60)*100)-100</f>
        <v>-15.590742996345924</v>
      </c>
      <c r="P75" s="1252">
        <f t="shared" si="2"/>
        <v>0.84033613445377853</v>
      </c>
      <c r="Q75" s="1252">
        <f>((Q72/Q60)*100)-100</f>
        <v>-10.810126582278485</v>
      </c>
      <c r="R75" s="1252">
        <f>((R72/R60)*100)-100</f>
        <v>-12.740637031851591</v>
      </c>
      <c r="S75" s="223" t="s">
        <v>396</v>
      </c>
      <c r="T75" s="21">
        <f>((T72/T60)*100)-100</f>
        <v>-5.7639524245196725</v>
      </c>
    </row>
    <row r="76" spans="10:20" ht="17.25" customHeight="1">
      <c r="K76" s="224"/>
      <c r="L76" s="225"/>
      <c r="M76" s="225"/>
      <c r="N76" s="225"/>
      <c r="O76" s="225"/>
      <c r="P76" s="225"/>
      <c r="Q76" s="225"/>
      <c r="R76" s="225"/>
      <c r="S76" s="226"/>
      <c r="T76" s="225"/>
    </row>
    <row r="77" spans="10:20" ht="17.25" customHeight="1">
      <c r="K77" s="224"/>
      <c r="L77" s="225"/>
      <c r="M77" s="225"/>
      <c r="N77" s="225"/>
      <c r="O77" s="225"/>
      <c r="P77" s="225"/>
      <c r="Q77" s="225"/>
      <c r="R77" s="225"/>
      <c r="S77" s="226"/>
      <c r="T77" s="225"/>
    </row>
    <row r="78" spans="10:20" ht="17.25" customHeight="1">
      <c r="K78" s="224"/>
      <c r="L78" s="72"/>
      <c r="M78" s="72"/>
      <c r="N78" s="72"/>
      <c r="O78" s="72"/>
      <c r="P78" s="72"/>
      <c r="Q78" s="72"/>
      <c r="R78" s="72"/>
      <c r="S78" s="72"/>
      <c r="T78" s="72"/>
    </row>
    <row r="79" spans="10:20" ht="17.25" customHeight="1">
      <c r="K79" s="72"/>
    </row>
    <row r="80" spans="10:20" ht="17.25" customHeight="1">
      <c r="J80" s="901"/>
      <c r="K80" s="905"/>
      <c r="L80" s="905"/>
      <c r="M80" s="905"/>
      <c r="N80" s="906"/>
    </row>
    <row r="81" spans="10:21" ht="17.25" customHeight="1">
      <c r="J81" s="916"/>
      <c r="K81" s="72" t="s">
        <v>1321</v>
      </c>
      <c r="L81" s="1363" t="s">
        <v>2054</v>
      </c>
      <c r="M81" s="72"/>
      <c r="N81" s="907"/>
    </row>
    <row r="82" spans="10:21" ht="17.25" customHeight="1">
      <c r="J82" s="916"/>
      <c r="K82" s="72"/>
      <c r="L82" s="897" t="s">
        <v>1322</v>
      </c>
      <c r="M82" s="897" t="s">
        <v>1777</v>
      </c>
      <c r="N82" s="907"/>
    </row>
    <row r="83" spans="10:21" ht="17.25" customHeight="1">
      <c r="J83" s="1498" t="s">
        <v>1836</v>
      </c>
      <c r="K83" s="72" t="s">
        <v>1311</v>
      </c>
      <c r="L83" s="1295">
        <f>SUM(L84:L88)</f>
        <v>142923</v>
      </c>
      <c r="M83" s="1006">
        <f>ROUND(L83,-1)*0.1</f>
        <v>14292</v>
      </c>
      <c r="N83" s="907"/>
      <c r="Q83" s="155"/>
      <c r="R83" s="227"/>
    </row>
    <row r="84" spans="10:21" ht="17.25" customHeight="1">
      <c r="J84" s="919" t="s">
        <v>1303</v>
      </c>
      <c r="K84" s="72" t="s">
        <v>397</v>
      </c>
      <c r="L84" s="205">
        <v>53815</v>
      </c>
      <c r="M84" s="1006">
        <f t="shared" ref="M84:M87" si="3">ROUND(L84,-1)*0.1</f>
        <v>5382</v>
      </c>
      <c r="N84" s="907"/>
      <c r="Q84" s="155"/>
      <c r="R84" s="227"/>
    </row>
    <row r="85" spans="10:21" ht="17.25" customHeight="1">
      <c r="J85" s="919" t="s">
        <v>1304</v>
      </c>
      <c r="K85" s="72" t="s">
        <v>398</v>
      </c>
      <c r="L85" s="205">
        <v>10953</v>
      </c>
      <c r="M85" s="1006">
        <f t="shared" si="3"/>
        <v>1095</v>
      </c>
      <c r="N85" s="907"/>
      <c r="Q85" s="155"/>
      <c r="R85" s="227"/>
    </row>
    <row r="86" spans="10:21" ht="17.25" customHeight="1">
      <c r="J86" s="919" t="s">
        <v>1305</v>
      </c>
      <c r="K86" s="72" t="s">
        <v>399</v>
      </c>
      <c r="L86" s="205">
        <v>6930</v>
      </c>
      <c r="M86" s="1006">
        <f t="shared" si="3"/>
        <v>693</v>
      </c>
      <c r="N86" s="907"/>
      <c r="Q86" s="155"/>
      <c r="R86" s="227"/>
      <c r="U86" s="72"/>
    </row>
    <row r="87" spans="10:21" ht="17.25" customHeight="1">
      <c r="J87" s="919" t="s">
        <v>1306</v>
      </c>
      <c r="K87" s="72" t="s">
        <v>400</v>
      </c>
      <c r="L87" s="205">
        <v>35996</v>
      </c>
      <c r="M87" s="1006">
        <f t="shared" si="3"/>
        <v>3600</v>
      </c>
      <c r="N87" s="907"/>
      <c r="Q87" s="155"/>
      <c r="R87" s="227"/>
    </row>
    <row r="88" spans="10:21" ht="17.25" customHeight="1">
      <c r="J88" s="919" t="s">
        <v>1307</v>
      </c>
      <c r="K88" s="72" t="s">
        <v>1355</v>
      </c>
      <c r="L88" s="1314">
        <f>L89+L91</f>
        <v>35229</v>
      </c>
      <c r="M88" s="1296">
        <f>ROUND(L88,-1)*0.1</f>
        <v>3523</v>
      </c>
      <c r="N88" s="907"/>
      <c r="Q88" s="541"/>
      <c r="R88" s="227"/>
    </row>
    <row r="89" spans="10:21" ht="17.25" customHeight="1">
      <c r="J89" s="919" t="s">
        <v>1308</v>
      </c>
      <c r="K89" s="72" t="s">
        <v>401</v>
      </c>
      <c r="L89" s="946">
        <v>24925</v>
      </c>
      <c r="M89" s="1006">
        <f>ROUND(L89,-1)*0.1</f>
        <v>2493</v>
      </c>
      <c r="N89" s="907"/>
      <c r="Q89" s="155"/>
      <c r="R89" s="227"/>
    </row>
    <row r="90" spans="10:21" ht="17.25" customHeight="1">
      <c r="J90" s="919" t="s">
        <v>1309</v>
      </c>
      <c r="K90" s="72" t="s">
        <v>402</v>
      </c>
      <c r="L90" s="787" t="s">
        <v>1302</v>
      </c>
      <c r="M90" s="1007" t="s">
        <v>1302</v>
      </c>
      <c r="N90" s="907"/>
      <c r="Q90" s="155"/>
      <c r="R90" s="227"/>
    </row>
    <row r="91" spans="10:21" ht="17.25" customHeight="1">
      <c r="J91" s="919" t="s">
        <v>1310</v>
      </c>
      <c r="K91" s="72" t="s">
        <v>403</v>
      </c>
      <c r="L91" s="205">
        <v>10304</v>
      </c>
      <c r="M91" s="1008">
        <f>ROUND(L91,-1)*0.1</f>
        <v>1030</v>
      </c>
      <c r="N91" s="907"/>
      <c r="Q91" s="155"/>
      <c r="R91" s="227"/>
    </row>
    <row r="92" spans="10:21">
      <c r="J92" s="923"/>
      <c r="K92" s="910"/>
      <c r="L92" s="910"/>
      <c r="M92" s="910"/>
      <c r="N92" s="912"/>
    </row>
    <row r="94" spans="10:21">
      <c r="J94" s="901"/>
      <c r="K94" s="905"/>
      <c r="L94" s="905"/>
      <c r="M94" s="905"/>
      <c r="N94" s="950"/>
    </row>
    <row r="95" spans="10:21">
      <c r="J95" s="916"/>
      <c r="K95" s="72" t="s">
        <v>1356</v>
      </c>
      <c r="L95" s="1363" t="s">
        <v>2054</v>
      </c>
      <c r="M95" s="72" t="s">
        <v>1361</v>
      </c>
      <c r="N95" s="907"/>
    </row>
    <row r="96" spans="10:21">
      <c r="J96" s="916"/>
      <c r="K96" s="897"/>
      <c r="L96" s="897"/>
      <c r="M96" s="72"/>
      <c r="N96" s="907"/>
    </row>
    <row r="97" spans="3:20">
      <c r="J97" s="919" t="s">
        <v>1466</v>
      </c>
      <c r="K97" s="1009">
        <v>146378</v>
      </c>
      <c r="L97" s="72" t="s">
        <v>1360</v>
      </c>
      <c r="M97" s="1009">
        <f>K97/10</f>
        <v>14637.8</v>
      </c>
      <c r="N97" s="907" t="s">
        <v>1357</v>
      </c>
    </row>
    <row r="98" spans="3:20">
      <c r="J98" s="919" t="s">
        <v>1467</v>
      </c>
      <c r="K98" s="1009">
        <v>12245654</v>
      </c>
      <c r="L98" s="72" t="s">
        <v>1360</v>
      </c>
      <c r="M98" s="1009">
        <f>K98/1000</f>
        <v>12245.654</v>
      </c>
      <c r="N98" s="907" t="s">
        <v>1358</v>
      </c>
    </row>
    <row r="99" spans="3:20">
      <c r="J99" s="919" t="s">
        <v>1468</v>
      </c>
      <c r="K99" s="1009">
        <v>1141250</v>
      </c>
      <c r="L99" s="72" t="s">
        <v>1360</v>
      </c>
      <c r="M99" s="1009">
        <f>K99/100</f>
        <v>11412.5</v>
      </c>
      <c r="N99" s="907" t="s">
        <v>1359</v>
      </c>
    </row>
    <row r="100" spans="3:20">
      <c r="J100" s="923"/>
      <c r="K100" s="910"/>
      <c r="L100" s="910"/>
      <c r="M100" s="910"/>
      <c r="N100" s="912"/>
    </row>
    <row r="104" spans="3:20" ht="14.5" thickBot="1">
      <c r="K104" s="1055" t="s">
        <v>1507</v>
      </c>
      <c r="L104" s="1055" t="s">
        <v>1882</v>
      </c>
      <c r="M104" s="176"/>
      <c r="N104" s="3"/>
      <c r="O104" s="3"/>
      <c r="P104" s="3"/>
      <c r="Q104" s="3"/>
      <c r="R104" s="3"/>
      <c r="S104" s="2364" t="s">
        <v>384</v>
      </c>
      <c r="T104" s="2486"/>
    </row>
    <row r="105" spans="3:20">
      <c r="K105" s="2"/>
      <c r="L105" s="1065" t="s">
        <v>385</v>
      </c>
      <c r="M105" s="218"/>
      <c r="N105" s="218"/>
      <c r="O105" s="218"/>
      <c r="P105" s="218"/>
      <c r="Q105" s="218"/>
      <c r="R105" s="218"/>
      <c r="S105" s="218"/>
      <c r="T105" s="218"/>
    </row>
    <row r="106" spans="3:20">
      <c r="K106" s="4" t="s">
        <v>5</v>
      </c>
      <c r="L106" s="629"/>
      <c r="M106" s="2487" t="s">
        <v>386</v>
      </c>
      <c r="N106" s="2488" t="s">
        <v>387</v>
      </c>
      <c r="O106" s="2487" t="s">
        <v>388</v>
      </c>
      <c r="P106" s="2487" t="s">
        <v>389</v>
      </c>
      <c r="Q106" s="2490" t="s">
        <v>390</v>
      </c>
      <c r="R106" s="7"/>
      <c r="S106" s="7"/>
      <c r="T106" s="7"/>
    </row>
    <row r="107" spans="3:20">
      <c r="K107" s="7"/>
      <c r="L107" s="1066" t="s">
        <v>391</v>
      </c>
      <c r="M107" s="2411"/>
      <c r="N107" s="2489"/>
      <c r="O107" s="2411"/>
      <c r="P107" s="2411"/>
      <c r="Q107" s="2368"/>
      <c r="R107" s="1061" t="s">
        <v>392</v>
      </c>
      <c r="S107" s="1061" t="s">
        <v>393</v>
      </c>
      <c r="T107" s="1061" t="s">
        <v>394</v>
      </c>
    </row>
    <row r="109" spans="3:20">
      <c r="K109" s="1077" t="s">
        <v>1488</v>
      </c>
    </row>
    <row r="110" spans="3:20">
      <c r="C110" s="228"/>
      <c r="K110" s="1117" t="s">
        <v>1796</v>
      </c>
      <c r="L110" s="1101">
        <v>15874</v>
      </c>
      <c r="M110" s="1101">
        <v>5670</v>
      </c>
      <c r="N110" s="1101">
        <v>1121</v>
      </c>
      <c r="O110" s="1101">
        <v>1615</v>
      </c>
      <c r="P110" s="1101">
        <v>3144</v>
      </c>
      <c r="Q110" s="1101">
        <v>4325</v>
      </c>
      <c r="R110" s="1101">
        <v>3042</v>
      </c>
      <c r="S110" s="1119" t="s">
        <v>395</v>
      </c>
      <c r="T110" s="1101">
        <v>1283</v>
      </c>
    </row>
    <row r="111" spans="3:20">
      <c r="K111" s="1120" t="s">
        <v>830</v>
      </c>
      <c r="L111" s="1101">
        <v>14686</v>
      </c>
      <c r="M111" s="1101">
        <v>5449</v>
      </c>
      <c r="N111" s="1101">
        <v>987</v>
      </c>
      <c r="O111" s="1101">
        <v>1123</v>
      </c>
      <c r="P111" s="1101">
        <v>3346</v>
      </c>
      <c r="Q111" s="1101">
        <v>3781</v>
      </c>
      <c r="R111" s="1101">
        <v>2863</v>
      </c>
      <c r="S111" s="1119" t="s">
        <v>395</v>
      </c>
      <c r="T111" s="1101">
        <v>918</v>
      </c>
    </row>
    <row r="112" spans="3:20">
      <c r="K112" s="1120" t="s">
        <v>1213</v>
      </c>
      <c r="L112" s="1101">
        <v>16261</v>
      </c>
      <c r="M112" s="1101">
        <v>5737</v>
      </c>
      <c r="N112" s="1101">
        <v>1293</v>
      </c>
      <c r="O112" s="1102">
        <v>749</v>
      </c>
      <c r="P112" s="1101">
        <v>3812</v>
      </c>
      <c r="Q112" s="1101">
        <v>4671</v>
      </c>
      <c r="R112" s="1101">
        <v>3346</v>
      </c>
      <c r="S112" s="1119" t="s">
        <v>395</v>
      </c>
      <c r="T112" s="1101">
        <v>1325</v>
      </c>
    </row>
    <row r="113" spans="11:20">
      <c r="K113" s="1120" t="s">
        <v>1214</v>
      </c>
      <c r="L113" s="1101">
        <v>14040</v>
      </c>
      <c r="M113" s="1101">
        <v>5349</v>
      </c>
      <c r="N113" s="1101">
        <v>1055</v>
      </c>
      <c r="O113" s="1102">
        <v>408</v>
      </c>
      <c r="P113" s="1101">
        <v>3450</v>
      </c>
      <c r="Q113" s="1101">
        <v>3778</v>
      </c>
      <c r="R113" s="1101">
        <v>2908</v>
      </c>
      <c r="S113" s="1119" t="s">
        <v>395</v>
      </c>
      <c r="T113" s="1101">
        <v>870</v>
      </c>
    </row>
    <row r="114" spans="11:20">
      <c r="K114" s="1120" t="s">
        <v>1215</v>
      </c>
      <c r="L114" s="1101">
        <v>14301</v>
      </c>
      <c r="M114" s="1101">
        <v>5535</v>
      </c>
      <c r="N114" s="1101">
        <v>1198</v>
      </c>
      <c r="O114" s="1101">
        <v>392</v>
      </c>
      <c r="P114" s="1101">
        <v>3490</v>
      </c>
      <c r="Q114" s="1101">
        <v>3687</v>
      </c>
      <c r="R114" s="1101">
        <v>2533</v>
      </c>
      <c r="S114" s="1119" t="s">
        <v>395</v>
      </c>
      <c r="T114" s="1101">
        <v>1154</v>
      </c>
    </row>
    <row r="115" spans="11:20">
      <c r="K115" s="1120" t="s">
        <v>1216</v>
      </c>
      <c r="L115" s="1101">
        <v>14472</v>
      </c>
      <c r="M115" s="1101">
        <v>5355</v>
      </c>
      <c r="N115" s="1101">
        <v>1220</v>
      </c>
      <c r="O115" s="1101">
        <v>316</v>
      </c>
      <c r="P115" s="1101">
        <v>3515</v>
      </c>
      <c r="Q115" s="1101">
        <v>4065</v>
      </c>
      <c r="R115" s="1101">
        <v>2698</v>
      </c>
      <c r="S115" s="1119" t="s">
        <v>395</v>
      </c>
      <c r="T115" s="1101">
        <v>1367</v>
      </c>
    </row>
    <row r="116" spans="11:20">
      <c r="K116" s="1120" t="s">
        <v>1217</v>
      </c>
      <c r="L116" s="1101">
        <v>14289</v>
      </c>
      <c r="M116" s="1101">
        <v>5819</v>
      </c>
      <c r="N116" s="1101">
        <v>1213</v>
      </c>
      <c r="O116" s="1101">
        <v>280</v>
      </c>
      <c r="P116" s="1101">
        <v>3601</v>
      </c>
      <c r="Q116" s="1101">
        <v>3376</v>
      </c>
      <c r="R116" s="1101">
        <v>2277</v>
      </c>
      <c r="S116" s="1119" t="s">
        <v>395</v>
      </c>
      <c r="T116" s="1101">
        <v>1099</v>
      </c>
    </row>
    <row r="117" spans="11:20">
      <c r="K117" s="1120" t="s">
        <v>1218</v>
      </c>
      <c r="L117" s="1101">
        <v>14713</v>
      </c>
      <c r="M117" s="1101">
        <v>6077</v>
      </c>
      <c r="N117" s="1101">
        <v>1377</v>
      </c>
      <c r="O117" s="1101">
        <v>265</v>
      </c>
      <c r="P117" s="1101">
        <v>3347</v>
      </c>
      <c r="Q117" s="1101">
        <v>3648</v>
      </c>
      <c r="R117" s="1101">
        <v>2145</v>
      </c>
      <c r="S117" s="1119" t="s">
        <v>395</v>
      </c>
      <c r="T117" s="1101">
        <v>1503</v>
      </c>
    </row>
    <row r="118" spans="11:20">
      <c r="K118" s="1120" t="s">
        <v>1219</v>
      </c>
      <c r="L118" s="1101">
        <v>14618</v>
      </c>
      <c r="M118" s="1101">
        <v>5672</v>
      </c>
      <c r="N118" s="1101">
        <v>1317</v>
      </c>
      <c r="O118" s="1101">
        <v>256</v>
      </c>
      <c r="P118" s="1101">
        <v>3703</v>
      </c>
      <c r="Q118" s="1101">
        <v>3671</v>
      </c>
      <c r="R118" s="1101">
        <v>2115</v>
      </c>
      <c r="S118" s="1119" t="s">
        <v>395</v>
      </c>
      <c r="T118" s="1101">
        <v>1556</v>
      </c>
    </row>
    <row r="119" spans="11:20">
      <c r="K119" s="1120" t="s">
        <v>1220</v>
      </c>
      <c r="L119" s="1101">
        <v>15219</v>
      </c>
      <c r="M119" s="1101">
        <v>5474</v>
      </c>
      <c r="N119" s="1101">
        <v>1303</v>
      </c>
      <c r="O119" s="1101">
        <v>586</v>
      </c>
      <c r="P119" s="1101">
        <v>3680</v>
      </c>
      <c r="Q119" s="1101">
        <v>4177</v>
      </c>
      <c r="R119" s="1101">
        <v>2731</v>
      </c>
      <c r="S119" s="1119" t="s">
        <v>395</v>
      </c>
      <c r="T119" s="1101">
        <v>1446</v>
      </c>
    </row>
    <row r="120" spans="11:20">
      <c r="K120" s="1120" t="s">
        <v>1221</v>
      </c>
      <c r="L120" s="1101">
        <v>14893</v>
      </c>
      <c r="M120" s="1101">
        <v>5377</v>
      </c>
      <c r="N120" s="1101">
        <v>1175</v>
      </c>
      <c r="O120" s="1101">
        <v>821</v>
      </c>
      <c r="P120" s="1101">
        <v>3570</v>
      </c>
      <c r="Q120" s="1101">
        <v>3950</v>
      </c>
      <c r="R120" s="1101">
        <v>2857</v>
      </c>
      <c r="S120" s="1119" t="s">
        <v>395</v>
      </c>
      <c r="T120" s="1101">
        <v>1093</v>
      </c>
    </row>
    <row r="121" spans="11:20">
      <c r="K121" s="1120" t="s">
        <v>1222</v>
      </c>
      <c r="L121" s="1101">
        <v>16119</v>
      </c>
      <c r="M121" s="1101">
        <v>5890</v>
      </c>
      <c r="N121" s="1101">
        <v>1124</v>
      </c>
      <c r="O121" s="1101">
        <v>1487</v>
      </c>
      <c r="P121" s="1101">
        <v>3567</v>
      </c>
      <c r="Q121" s="1101">
        <v>4052</v>
      </c>
      <c r="R121" s="1101">
        <v>3108</v>
      </c>
      <c r="S121" s="1119" t="s">
        <v>395</v>
      </c>
      <c r="T121" s="1101">
        <v>944</v>
      </c>
    </row>
    <row r="123" spans="11:20">
      <c r="K123" s="1091" t="s">
        <v>1491</v>
      </c>
      <c r="L123" s="1114">
        <f>SUM(L110:L121)</f>
        <v>179485</v>
      </c>
      <c r="M123" s="1114">
        <f t="shared" ref="M123:T123" si="4">SUM(M110:M121)</f>
        <v>67404</v>
      </c>
      <c r="N123" s="1114">
        <f t="shared" si="4"/>
        <v>14383</v>
      </c>
      <c r="O123" s="1114">
        <f t="shared" si="4"/>
        <v>8298</v>
      </c>
      <c r="P123" s="1114">
        <f t="shared" si="4"/>
        <v>42225</v>
      </c>
      <c r="Q123" s="1114">
        <f t="shared" si="4"/>
        <v>47181</v>
      </c>
      <c r="R123" s="1114">
        <f t="shared" si="4"/>
        <v>32623</v>
      </c>
      <c r="S123" s="1121" t="s">
        <v>1508</v>
      </c>
      <c r="T123" s="1114">
        <f t="shared" si="4"/>
        <v>14558</v>
      </c>
    </row>
    <row r="124" spans="11:20">
      <c r="K124" s="1373" t="s">
        <v>1706</v>
      </c>
      <c r="L124" s="1375">
        <f>ROUND(L125,-1)*0.1</f>
        <v>0</v>
      </c>
      <c r="M124" s="1375">
        <f t="shared" ref="M124:T124" si="5">ROUND(M125,-1)*0.1</f>
        <v>0</v>
      </c>
      <c r="N124" s="1375">
        <f t="shared" si="5"/>
        <v>0</v>
      </c>
      <c r="O124" s="1375">
        <f t="shared" si="5"/>
        <v>0</v>
      </c>
      <c r="P124" s="1375">
        <f t="shared" si="5"/>
        <v>0</v>
      </c>
      <c r="Q124" s="1375">
        <f t="shared" si="5"/>
        <v>0</v>
      </c>
      <c r="R124" s="1375">
        <f t="shared" si="5"/>
        <v>0</v>
      </c>
      <c r="S124" s="1376">
        <f t="shared" si="5"/>
        <v>0</v>
      </c>
      <c r="T124" s="1375">
        <f t="shared" si="5"/>
        <v>0</v>
      </c>
    </row>
    <row r="125" spans="11:20">
      <c r="K125" s="1373" t="s">
        <v>1784</v>
      </c>
      <c r="L125" s="1095"/>
      <c r="M125" s="1095"/>
      <c r="N125" s="1095"/>
      <c r="O125" s="1095"/>
      <c r="P125" s="1095"/>
      <c r="Q125" s="1095"/>
      <c r="R125" s="1095"/>
      <c r="S125" s="1374"/>
      <c r="T125" s="1095"/>
    </row>
    <row r="126" spans="11:20">
      <c r="L126" s="1077" t="s">
        <v>1883</v>
      </c>
    </row>
  </sheetData>
  <mergeCells count="19">
    <mergeCell ref="S104:T104"/>
    <mergeCell ref="M106:M107"/>
    <mergeCell ref="N106:N107"/>
    <mergeCell ref="O106:O107"/>
    <mergeCell ref="P106:P107"/>
    <mergeCell ref="Q106:Q107"/>
    <mergeCell ref="B2:H2"/>
    <mergeCell ref="N2:R3"/>
    <mergeCell ref="C3:I3"/>
    <mergeCell ref="B4:F5"/>
    <mergeCell ref="G4:I5"/>
    <mergeCell ref="S2:U3"/>
    <mergeCell ref="S6:T6"/>
    <mergeCell ref="S47:T47"/>
    <mergeCell ref="M49:M50"/>
    <mergeCell ref="N49:N50"/>
    <mergeCell ref="O49:O50"/>
    <mergeCell ref="P49:P50"/>
    <mergeCell ref="Q49:Q50"/>
  </mergeCells>
  <phoneticPr fontId="3"/>
  <pageMargins left="0.76" right="0.25" top="0.375" bottom="0.55000000000000004" header="0.51200000000000001" footer="0.51200000000000001"/>
  <pageSetup paperSize="9" scale="75" orientation="portrait" r:id="rId1"/>
  <headerFooter alignWithMargins="0"/>
  <colBreaks count="2" manualBreakCount="2">
    <brk id="9" max="72" man="1"/>
    <brk id="20" max="1048575"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F142"/>
  <sheetViews>
    <sheetView showGridLines="0" view="pageBreakPreview" topLeftCell="H16" zoomScaleNormal="100" zoomScaleSheetLayoutView="100" workbookViewId="0">
      <selection activeCell="S25" sqref="S25"/>
    </sheetView>
  </sheetViews>
  <sheetFormatPr defaultColWidth="10.58203125" defaultRowHeight="14"/>
  <cols>
    <col min="1" max="1" width="19.58203125" style="155" customWidth="1"/>
    <col min="2" max="2" width="26.25" style="155" bestFit="1" customWidth="1"/>
    <col min="3" max="3" width="14.58203125" style="155" customWidth="1"/>
    <col min="4" max="4" width="12.58203125" style="155" customWidth="1"/>
    <col min="5" max="5" width="13.58203125" style="155" customWidth="1"/>
    <col min="6" max="6" width="13.33203125" style="155" customWidth="1"/>
    <col min="7" max="7" width="12.58203125" style="155" customWidth="1"/>
    <col min="8" max="18" width="10.08203125" style="155" customWidth="1"/>
    <col min="19" max="19" width="14.58203125" style="155" customWidth="1"/>
    <col min="20" max="20" width="11.5" style="155" customWidth="1"/>
    <col min="21" max="22" width="9.58203125" style="155" customWidth="1"/>
    <col min="23" max="23" width="8.58203125" style="155" customWidth="1"/>
    <col min="24" max="25" width="9.58203125" style="155" customWidth="1"/>
    <col min="26" max="26" width="8.58203125" style="155" customWidth="1"/>
    <col min="27" max="28" width="9.58203125" style="155" customWidth="1"/>
    <col min="29" max="29" width="8.58203125" style="155" customWidth="1"/>
    <col min="30" max="31" width="9.58203125" style="155" customWidth="1"/>
    <col min="32" max="32" width="8.58203125" style="155" customWidth="1"/>
    <col min="33" max="16384" width="10.58203125" style="155"/>
  </cols>
  <sheetData>
    <row r="1" spans="1:32" ht="32.25" customHeight="1"/>
    <row r="2" spans="1:32" ht="18.75" customHeight="1">
      <c r="A2" s="177"/>
      <c r="B2" s="177"/>
      <c r="C2" s="490" t="s">
        <v>1848</v>
      </c>
      <c r="D2" s="490"/>
      <c r="E2" s="177"/>
      <c r="F2" s="177"/>
      <c r="G2" s="177"/>
      <c r="H2" s="490" t="s">
        <v>899</v>
      </c>
      <c r="I2" s="177"/>
      <c r="J2" s="177"/>
      <c r="K2" s="177"/>
      <c r="L2" s="177"/>
      <c r="M2" s="490"/>
      <c r="N2" s="490"/>
      <c r="O2" s="177"/>
      <c r="P2" s="177"/>
      <c r="Q2" s="177"/>
      <c r="R2" s="177"/>
      <c r="S2" s="177"/>
      <c r="T2" s="177"/>
      <c r="U2" s="177"/>
      <c r="V2" s="177"/>
      <c r="W2" s="177"/>
      <c r="X2" s="177"/>
      <c r="Y2" s="177"/>
      <c r="Z2" s="177"/>
      <c r="AA2" s="177"/>
      <c r="AB2" s="177"/>
      <c r="AC2" s="177"/>
      <c r="AD2" s="177"/>
      <c r="AE2" s="177"/>
      <c r="AF2" s="177"/>
    </row>
    <row r="3" spans="1:32" ht="16.5" customHeight="1" thickBot="1">
      <c r="A3" s="177" t="s">
        <v>1820</v>
      </c>
      <c r="B3" s="491"/>
      <c r="C3" s="491"/>
      <c r="D3" s="491"/>
      <c r="E3" s="491"/>
      <c r="F3" s="491"/>
      <c r="G3" s="491"/>
      <c r="H3" s="491"/>
      <c r="I3" s="491"/>
      <c r="J3" s="491"/>
      <c r="K3" s="491"/>
      <c r="L3" s="491"/>
      <c r="M3" s="491"/>
      <c r="N3" s="491"/>
      <c r="O3" s="491"/>
      <c r="P3" s="491"/>
      <c r="Q3" s="491"/>
      <c r="R3" s="491"/>
      <c r="S3" s="177"/>
      <c r="T3" s="177"/>
      <c r="U3" s="177"/>
      <c r="V3" s="177"/>
      <c r="W3" s="177"/>
      <c r="X3" s="177"/>
      <c r="Y3" s="177"/>
      <c r="Z3" s="177"/>
      <c r="AA3" s="177"/>
      <c r="AB3" s="177"/>
      <c r="AC3" s="177"/>
      <c r="AD3" s="177"/>
      <c r="AE3" s="177"/>
      <c r="AF3" s="177"/>
    </row>
    <row r="4" spans="1:32" ht="16.5" customHeight="1">
      <c r="A4" s="754"/>
      <c r="B4" s="755" t="s">
        <v>900</v>
      </c>
      <c r="C4" s="755" t="s">
        <v>8</v>
      </c>
      <c r="D4" s="755" t="s">
        <v>836</v>
      </c>
      <c r="E4" s="755" t="s">
        <v>837</v>
      </c>
      <c r="F4" s="755" t="s">
        <v>838</v>
      </c>
      <c r="G4" s="756"/>
      <c r="H4" s="510" t="s">
        <v>901</v>
      </c>
      <c r="I4" s="755" t="s">
        <v>840</v>
      </c>
      <c r="J4" s="755" t="s">
        <v>710</v>
      </c>
      <c r="K4" s="509" t="s">
        <v>841</v>
      </c>
      <c r="L4" s="475" t="s">
        <v>842</v>
      </c>
      <c r="M4" s="755" t="s">
        <v>843</v>
      </c>
      <c r="N4" s="755" t="s">
        <v>844</v>
      </c>
      <c r="O4" s="755" t="s">
        <v>845</v>
      </c>
      <c r="P4" s="755" t="s">
        <v>886</v>
      </c>
      <c r="Q4" s="509" t="s">
        <v>846</v>
      </c>
      <c r="R4" s="177"/>
      <c r="S4" s="177"/>
      <c r="T4" s="177"/>
      <c r="U4" s="177"/>
      <c r="V4" s="177"/>
      <c r="W4" s="177"/>
      <c r="X4" s="177"/>
      <c r="Y4" s="177"/>
      <c r="Z4" s="177"/>
      <c r="AA4" s="177"/>
      <c r="AB4" s="177"/>
      <c r="AC4" s="177"/>
      <c r="AD4" s="177"/>
      <c r="AE4" s="177"/>
      <c r="AF4" s="177"/>
    </row>
    <row r="5" spans="1:32" ht="16.5" customHeight="1">
      <c r="A5" s="757" t="s">
        <v>847</v>
      </c>
      <c r="B5" s="163"/>
      <c r="C5" s="163"/>
      <c r="D5" s="758" t="s">
        <v>848</v>
      </c>
      <c r="E5" s="163"/>
      <c r="F5" s="163"/>
      <c r="G5" s="518"/>
      <c r="H5" s="759" t="s">
        <v>902</v>
      </c>
      <c r="I5" s="758" t="s">
        <v>850</v>
      </c>
      <c r="J5" s="163"/>
      <c r="K5" s="760" t="s">
        <v>83</v>
      </c>
      <c r="L5" s="169" t="s">
        <v>851</v>
      </c>
      <c r="M5" s="163"/>
      <c r="N5" s="163"/>
      <c r="O5" s="758" t="s">
        <v>852</v>
      </c>
      <c r="P5" s="758" t="s">
        <v>889</v>
      </c>
      <c r="Q5" s="761"/>
      <c r="R5" s="177"/>
      <c r="S5" s="177"/>
      <c r="T5" s="177"/>
      <c r="U5" s="177"/>
      <c r="V5" s="177"/>
      <c r="W5" s="177"/>
      <c r="X5" s="177"/>
      <c r="Y5" s="177"/>
      <c r="Z5" s="177"/>
      <c r="AA5" s="177"/>
      <c r="AB5" s="177"/>
      <c r="AC5" s="177"/>
      <c r="AD5" s="177"/>
      <c r="AE5" s="177"/>
      <c r="AF5" s="177"/>
    </row>
    <row r="6" spans="1:32" ht="16.5" customHeight="1">
      <c r="A6" s="762"/>
      <c r="B6" s="763" t="s">
        <v>854</v>
      </c>
      <c r="C6" s="763" t="s">
        <v>855</v>
      </c>
      <c r="D6" s="763" t="s">
        <v>856</v>
      </c>
      <c r="E6" s="763" t="s">
        <v>857</v>
      </c>
      <c r="F6" s="763" t="s">
        <v>858</v>
      </c>
      <c r="G6" s="756"/>
      <c r="H6" s="764" t="s">
        <v>903</v>
      </c>
      <c r="I6" s="763" t="s">
        <v>860</v>
      </c>
      <c r="J6" s="763" t="s">
        <v>715</v>
      </c>
      <c r="K6" s="765" t="s">
        <v>861</v>
      </c>
      <c r="L6" s="412" t="s">
        <v>862</v>
      </c>
      <c r="M6" s="763" t="s">
        <v>863</v>
      </c>
      <c r="N6" s="763" t="s">
        <v>864</v>
      </c>
      <c r="O6" s="763" t="s">
        <v>1600</v>
      </c>
      <c r="P6" s="763" t="s">
        <v>603</v>
      </c>
      <c r="Q6" s="765" t="s">
        <v>853</v>
      </c>
      <c r="R6" s="177"/>
      <c r="S6" s="177"/>
      <c r="T6" s="177"/>
      <c r="U6" s="177"/>
      <c r="V6" s="177"/>
      <c r="W6" s="177"/>
      <c r="X6" s="177"/>
      <c r="Y6" s="177"/>
      <c r="Z6" s="177"/>
      <c r="AA6" s="177"/>
      <c r="AB6" s="177"/>
      <c r="AC6" s="177"/>
      <c r="AD6" s="177"/>
      <c r="AE6" s="177"/>
      <c r="AF6" s="177"/>
    </row>
    <row r="7" spans="1:32" ht="16.5" customHeight="1">
      <c r="A7" s="14" t="s">
        <v>1813</v>
      </c>
      <c r="B7" s="873">
        <f>('2-1～2'!J9/'2-1～2'!$J$9)*100</f>
        <v>100</v>
      </c>
      <c r="C7" s="873">
        <f>('1-3～4'!D47/'1-3～4'!$D$47)*100</f>
        <v>100</v>
      </c>
      <c r="D7" s="873">
        <f>('2-3～4'!S55/'2-3～4'!$S$55)*100</f>
        <v>100</v>
      </c>
      <c r="E7" s="874">
        <f>('2-1～2'!X57/'2-1～2'!$X$57)*100</f>
        <v>100</v>
      </c>
      <c r="F7" s="873">
        <f>('2-3～4'!F8/'2-3～4'!$F$8)*100</f>
        <v>100</v>
      </c>
      <c r="G7" s="766"/>
      <c r="H7" s="878">
        <f>('5-1～2'!S66/'5-1～2'!$S$66)*100</f>
        <v>100</v>
      </c>
      <c r="I7" s="874">
        <f>('5-1～2'!V66/'5-1～2'!$V$66)*100</f>
        <v>100</v>
      </c>
      <c r="J7" s="879">
        <f>('1-3～4'!G47/'1-3～4'!$G$47)*100</f>
        <v>100</v>
      </c>
      <c r="K7" s="492">
        <v>100</v>
      </c>
      <c r="L7" s="873">
        <f>('1-3～4'!J47/'1-3～4'!$J$47)*100</f>
        <v>100</v>
      </c>
      <c r="M7" s="873">
        <f>('1-3～4'!M47/'1-3～4'!$M$47)*100</f>
        <v>100</v>
      </c>
      <c r="N7" s="873">
        <f>('1-3～4'!P47/'1-3～4'!$P$47)*100</f>
        <v>100</v>
      </c>
      <c r="O7" s="873">
        <f>('1-5'!D7/'1-5'!$D$7)*100</f>
        <v>100</v>
      </c>
      <c r="P7" s="873">
        <f>('1-5'!G7/'1-5'!$G$7)*100</f>
        <v>100</v>
      </c>
      <c r="Q7" s="634">
        <v>100</v>
      </c>
      <c r="R7" s="177"/>
      <c r="S7" s="177"/>
      <c r="T7" s="177"/>
      <c r="U7" s="177"/>
      <c r="V7" s="177"/>
      <c r="W7" s="177"/>
      <c r="X7" s="177"/>
      <c r="Y7" s="177"/>
      <c r="Z7" s="177"/>
      <c r="AA7" s="177"/>
      <c r="AB7" s="177"/>
      <c r="AC7" s="177"/>
      <c r="AD7" s="177"/>
      <c r="AE7" s="177"/>
      <c r="AF7" s="177"/>
    </row>
    <row r="8" spans="1:32" ht="16.5" customHeight="1">
      <c r="A8" s="14" t="s">
        <v>624</v>
      </c>
      <c r="B8" s="873">
        <f>('2-1～2'!J10/'2-1～2'!$J$9)*100</f>
        <v>89.57715311963824</v>
      </c>
      <c r="C8" s="873">
        <f>('1-3～4'!D48/'1-3～4'!$D$47)*100</f>
        <v>49.677419354838712</v>
      </c>
      <c r="D8" s="873">
        <f>('2-3～4'!S56/'2-3～4'!$S$55)*100</f>
        <v>90.620871862615587</v>
      </c>
      <c r="E8" s="874">
        <f>('2-1～2'!X58/'2-1～2'!$X$57)*100</f>
        <v>35.160028854550283</v>
      </c>
      <c r="F8" s="873">
        <f>('2-3～4'!F9/'2-3～4'!$F$8)*100</f>
        <v>75.241157556270096</v>
      </c>
      <c r="G8" s="766"/>
      <c r="H8" s="878">
        <f>('5-1～2'!S67/'5-1～2'!$S$66)*100</f>
        <v>105.00367917586459</v>
      </c>
      <c r="I8" s="874">
        <f>('5-1～2'!V67/'5-1～2'!$V$66)*100</f>
        <v>98.517509415818566</v>
      </c>
      <c r="J8" s="879">
        <f>('1-3～4'!G48/'1-3～4'!$G$47)*100</f>
        <v>102.34634175764521</v>
      </c>
      <c r="K8" s="492">
        <v>105.6</v>
      </c>
      <c r="L8" s="873">
        <f>('1-3～4'!J48/'1-3～4'!$J$47)*100</f>
        <v>112.03196347031962</v>
      </c>
      <c r="M8" s="873">
        <f>('1-3～4'!M48/'1-3～4'!$M$47)*100</f>
        <v>103.37358822666603</v>
      </c>
      <c r="N8" s="873">
        <f>('1-3～4'!P48/'1-3～4'!$P$47)*100</f>
        <v>100</v>
      </c>
      <c r="O8" s="873">
        <f>('1-5'!D8/'1-5'!$D$7)*100</f>
        <v>101.83406443805778</v>
      </c>
      <c r="P8" s="873">
        <f>('1-5'!G8/'1-5'!$G$7)*100</f>
        <v>96.742481865573353</v>
      </c>
      <c r="Q8" s="634">
        <v>101</v>
      </c>
      <c r="R8" s="177"/>
      <c r="S8" s="177"/>
      <c r="T8" s="177"/>
      <c r="U8" s="177"/>
      <c r="V8" s="768">
        <v>100.4</v>
      </c>
      <c r="W8" s="177"/>
      <c r="X8" s="177"/>
      <c r="Y8" s="177"/>
      <c r="Z8" s="177"/>
      <c r="AA8" s="177"/>
      <c r="AB8" s="177"/>
      <c r="AC8" s="177"/>
      <c r="AD8" s="177"/>
      <c r="AE8" s="177"/>
      <c r="AF8" s="177"/>
    </row>
    <row r="9" spans="1:32" ht="16.5" customHeight="1">
      <c r="A9" s="14" t="s">
        <v>1698</v>
      </c>
      <c r="B9" s="874" t="s">
        <v>378</v>
      </c>
      <c r="C9" s="874" t="s">
        <v>378</v>
      </c>
      <c r="D9" s="873">
        <f>('2-3～4'!S57/'2-3～4'!$S$55)*100</f>
        <v>85.116688683399374</v>
      </c>
      <c r="E9" s="874">
        <f>('2-1～2'!X59/'2-1～2'!$X$57)*100</f>
        <v>18.218231519799538</v>
      </c>
      <c r="F9" s="873">
        <f>('2-3～4'!F10/'2-3～4'!$F$8)*100</f>
        <v>86.495176848874593</v>
      </c>
      <c r="G9" s="766"/>
      <c r="H9" s="878">
        <f>('5-1～2'!S68/'5-1～2'!$S$66)*100</f>
        <v>115.45253863134658</v>
      </c>
      <c r="I9" s="874">
        <f>('5-1～2'!V68/'5-1～2'!$V$66)*100</f>
        <v>94.486737719368534</v>
      </c>
      <c r="J9" s="879">
        <f>('1-3～4'!G49/'1-3～4'!$G$47)*100</f>
        <v>101.97840641775741</v>
      </c>
      <c r="K9" s="1454">
        <v>107.8</v>
      </c>
      <c r="L9" s="873">
        <f>('1-3～4'!J49/'1-3～4'!$J$47)*100</f>
        <v>128.09609634703196</v>
      </c>
      <c r="M9" s="873">
        <f>('1-3～4'!M49/'1-3～4'!$M$47)*100</f>
        <v>99.158949787317269</v>
      </c>
      <c r="N9" s="873">
        <f>('1-3～4'!P49/'1-3～4'!$P$47)*100</f>
        <v>108.21468007610764</v>
      </c>
      <c r="O9" s="873">
        <f>('1-5'!D9/'1-5'!$D$7)*100</f>
        <v>103.51938688045178</v>
      </c>
      <c r="P9" s="873">
        <f>('1-5'!G9/'1-5'!$G$7)*100</f>
        <v>98.437965728561792</v>
      </c>
      <c r="Q9" s="1455">
        <v>101.8</v>
      </c>
      <c r="R9" s="177"/>
      <c r="S9" s="177"/>
      <c r="T9" s="177"/>
      <c r="U9" s="177"/>
      <c r="V9" s="768">
        <v>100.3</v>
      </c>
      <c r="W9" s="177"/>
      <c r="X9" s="177"/>
      <c r="Y9" s="177"/>
      <c r="Z9" s="177"/>
      <c r="AA9" s="177"/>
      <c r="AB9" s="177"/>
      <c r="AC9" s="177"/>
      <c r="AD9" s="177"/>
      <c r="AE9" s="177"/>
      <c r="AF9" s="177"/>
    </row>
    <row r="10" spans="1:32" ht="16.5" customHeight="1">
      <c r="A10" s="14" t="s">
        <v>1867</v>
      </c>
      <c r="B10" s="874" t="s">
        <v>378</v>
      </c>
      <c r="C10" s="874" t="s">
        <v>378</v>
      </c>
      <c r="D10" s="873">
        <f>('2-3～4'!S58/'2-3～4'!$S$55)*100</f>
        <v>84.34610303830911</v>
      </c>
      <c r="E10" s="874">
        <f>('2-1～2'!X60/'2-1～2'!$X$57)*100</f>
        <v>25.121682675879875</v>
      </c>
      <c r="F10" s="873">
        <f>('2-3～4'!F11/'2-3～4'!$F$8)*100</f>
        <v>115.59485530546625</v>
      </c>
      <c r="H10" s="878">
        <f>('5-1～2'!S69/'5-1～2'!$S$66)*100</f>
        <v>117.80721118469461</v>
      </c>
      <c r="I10" s="874">
        <f>('5-1～2'!V69/'5-1～2'!$V$66)*100</f>
        <v>97.756898255736317</v>
      </c>
      <c r="J10" s="879">
        <f>('1-3～4'!G50/'1-3～4'!$G$47)*100</f>
        <v>100.42222088183847</v>
      </c>
      <c r="K10" s="1454">
        <v>108.6</v>
      </c>
      <c r="L10" s="873">
        <f>('1-3～4'!J50/'1-3～4'!$J$47)*100</f>
        <v>124.82191780821918</v>
      </c>
      <c r="M10" s="873">
        <f>('1-3～4'!M50/'1-3～4'!$M$47)*100</f>
        <v>115.10291888720481</v>
      </c>
      <c r="N10" s="873">
        <f>('1-3～4'!P50/'1-3～4'!$P$47)*100</f>
        <v>118.59200869801576</v>
      </c>
      <c r="O10" s="873">
        <f>('1-5'!D10/'1-5'!$D$7)*100</f>
        <v>101.66767508697625</v>
      </c>
      <c r="P10" s="1837">
        <f>('1-5'!G10/'1-5'!$G$7)*100</f>
        <v>101.28922941827605</v>
      </c>
      <c r="Q10" s="1455">
        <v>105</v>
      </c>
      <c r="R10" s="177"/>
      <c r="S10" s="177"/>
      <c r="T10" s="177"/>
      <c r="U10" s="177"/>
      <c r="V10" s="768"/>
      <c r="W10" s="177"/>
      <c r="X10" s="177"/>
      <c r="Y10" s="177"/>
      <c r="Z10" s="177"/>
      <c r="AA10" s="177"/>
      <c r="AB10" s="177"/>
      <c r="AC10" s="177"/>
      <c r="AD10" s="177"/>
      <c r="AE10" s="177"/>
      <c r="AF10" s="177"/>
    </row>
    <row r="11" spans="1:32" ht="16.5" customHeight="1">
      <c r="B11" s="1428"/>
      <c r="C11" s="1428"/>
      <c r="D11" s="1428"/>
      <c r="E11" s="1428"/>
      <c r="I11" s="1428"/>
      <c r="J11" s="1428"/>
      <c r="K11" s="1428"/>
      <c r="L11" s="1428"/>
      <c r="M11" s="1428"/>
      <c r="N11" s="1428"/>
      <c r="O11" s="1428"/>
      <c r="P11" s="1428"/>
      <c r="R11" s="177"/>
      <c r="S11" s="177"/>
      <c r="T11" s="177"/>
      <c r="U11" s="177"/>
      <c r="V11" s="768"/>
      <c r="W11" s="177"/>
      <c r="X11" s="177"/>
      <c r="Y11" s="177"/>
      <c r="Z11" s="177"/>
      <c r="AA11" s="177"/>
      <c r="AB11" s="177"/>
      <c r="AC11" s="177"/>
      <c r="AD11" s="177"/>
      <c r="AE11" s="177"/>
      <c r="AF11" s="177"/>
    </row>
    <row r="12" spans="1:32" ht="16.5" customHeight="1">
      <c r="B12" s="1428"/>
      <c r="C12" s="1428"/>
      <c r="D12" s="1428"/>
      <c r="E12" s="1428"/>
      <c r="I12" s="1428"/>
      <c r="J12" s="1428"/>
      <c r="K12" s="1428"/>
      <c r="L12" s="1428"/>
      <c r="M12" s="1428"/>
      <c r="N12" s="1428"/>
      <c r="O12" s="1428"/>
      <c r="P12" s="1428"/>
      <c r="R12" s="177"/>
      <c r="S12" s="177"/>
      <c r="T12" s="177"/>
      <c r="U12" s="177"/>
      <c r="V12" s="768"/>
      <c r="W12" s="177"/>
      <c r="X12" s="177"/>
      <c r="Y12" s="177"/>
      <c r="Z12" s="177"/>
      <c r="AA12" s="177"/>
      <c r="AB12" s="177"/>
      <c r="AC12" s="177"/>
      <c r="AD12" s="177"/>
      <c r="AE12" s="177"/>
      <c r="AF12" s="177"/>
    </row>
    <row r="13" spans="1:32" ht="16.5" customHeight="1">
      <c r="A13" s="192"/>
      <c r="B13" s="873"/>
      <c r="C13" s="873"/>
      <c r="D13" s="873"/>
      <c r="E13" s="873"/>
      <c r="F13" s="873"/>
      <c r="G13" s="766"/>
      <c r="H13" s="880"/>
      <c r="I13" s="879"/>
      <c r="J13" s="879"/>
      <c r="K13" s="634"/>
      <c r="L13" s="873"/>
      <c r="M13" s="873"/>
      <c r="N13" s="873"/>
      <c r="O13" s="873"/>
      <c r="P13" s="873"/>
      <c r="Q13" s="634"/>
      <c r="R13" s="177"/>
      <c r="S13" s="177"/>
      <c r="T13" s="177"/>
      <c r="U13" s="177"/>
      <c r="V13" s="768"/>
      <c r="W13" s="177"/>
      <c r="X13" s="177"/>
      <c r="Y13" s="177"/>
      <c r="Z13" s="177"/>
      <c r="AA13" s="177"/>
      <c r="AB13" s="177"/>
      <c r="AC13" s="177"/>
      <c r="AD13" s="177"/>
      <c r="AE13" s="177"/>
      <c r="AF13" s="177"/>
    </row>
    <row r="14" spans="1:32" s="205" customFormat="1" ht="16.5" customHeight="1">
      <c r="A14" s="413" t="s">
        <v>2050</v>
      </c>
      <c r="B14" s="874" t="s">
        <v>378</v>
      </c>
      <c r="C14" s="874" t="s">
        <v>378</v>
      </c>
      <c r="D14" s="875">
        <f>('2-3～4'!S62/0.757)*100</f>
        <v>101.05680317040951</v>
      </c>
      <c r="E14" s="875">
        <f>('2-1～2'!X65/(263390/12))*100</f>
        <v>27.262994039257372</v>
      </c>
      <c r="F14" s="875">
        <f>('2-3～4'!F15/(622/12))*100</f>
        <v>117.68488745980707</v>
      </c>
      <c r="G14" s="767"/>
      <c r="H14" s="878">
        <f>('5-1～2'!S74/1.13)*100</f>
        <v>114.15929203539825</v>
      </c>
      <c r="I14" s="874">
        <f>('5-1～2'!V74/12479)*100</f>
        <v>81.320618639314048</v>
      </c>
      <c r="J14" s="881">
        <f t="shared" ref="J14:J27" si="0">(G54/1382)*100</f>
        <v>101.44717800289436</v>
      </c>
      <c r="K14" s="493">
        <v>106.8</v>
      </c>
      <c r="L14" s="881">
        <f t="shared" ref="L14:L19" si="1">(J54/(21900/12))*100</f>
        <v>140.54794520547946</v>
      </c>
      <c r="M14" s="881">
        <f t="shared" ref="M14:M27" si="2">(M54/(20453/12))*100</f>
        <v>150.43269935950715</v>
      </c>
      <c r="N14" s="881">
        <f t="shared" ref="N14:N27" si="3">(P54/(3679/12))*100</f>
        <v>105.35471595542268</v>
      </c>
      <c r="O14" s="884">
        <f>IFERROR(('1-5'!D14/(79942/12))*100,"-")</f>
        <v>112.07125165745167</v>
      </c>
      <c r="P14" s="881">
        <f>('1-5'!G14/269515)*100</f>
        <v>91.875405821568364</v>
      </c>
      <c r="Q14" s="769">
        <v>105.7</v>
      </c>
      <c r="R14" s="494"/>
      <c r="S14" s="494"/>
      <c r="T14" s="494"/>
      <c r="U14" s="495"/>
      <c r="V14" s="770"/>
      <c r="W14" s="494"/>
      <c r="X14" s="494"/>
      <c r="Y14" s="494"/>
      <c r="Z14" s="494"/>
      <c r="AA14" s="494"/>
      <c r="AB14" s="494"/>
      <c r="AC14" s="494"/>
      <c r="AD14" s="494"/>
      <c r="AE14" s="494"/>
      <c r="AF14" s="494"/>
    </row>
    <row r="15" spans="1:32" s="205" customFormat="1" ht="16.5" customHeight="1">
      <c r="A15" s="771" t="s">
        <v>2013</v>
      </c>
      <c r="B15" s="874" t="s">
        <v>378</v>
      </c>
      <c r="C15" s="874" t="s">
        <v>378</v>
      </c>
      <c r="D15" s="875">
        <f>('2-3～4'!S63/0.757)*100</f>
        <v>93.659180977542917</v>
      </c>
      <c r="E15" s="875">
        <f>('2-1～2'!X66/(263390/12))*100</f>
        <v>22.889251680018223</v>
      </c>
      <c r="F15" s="875">
        <f>('2-3～4'!F16/(622/12))*100</f>
        <v>106.10932475884245</v>
      </c>
      <c r="G15" s="767"/>
      <c r="H15" s="878">
        <f>('5-1～2'!S75/1.13)*100</f>
        <v>115.92920353982304</v>
      </c>
      <c r="I15" s="874">
        <f>('5-1～2'!V75/12479)*100</f>
        <v>91.601891177177663</v>
      </c>
      <c r="J15" s="881">
        <f t="shared" si="0"/>
        <v>101.15774240231548</v>
      </c>
      <c r="K15" s="493">
        <v>109</v>
      </c>
      <c r="L15" s="881">
        <f t="shared" si="1"/>
        <v>170.95890410958904</v>
      </c>
      <c r="M15" s="881">
        <f t="shared" si="2"/>
        <v>95.223194641372899</v>
      </c>
      <c r="N15" s="881">
        <f t="shared" si="3"/>
        <v>120.68496874150586</v>
      </c>
      <c r="O15" s="884">
        <f>IFERROR(('1-5'!D15/(79942/12))*100,"-")</f>
        <v>97.330564659378055</v>
      </c>
      <c r="P15" s="881">
        <f>('1-5'!G15/269515)*100</f>
        <v>98.265773704617558</v>
      </c>
      <c r="Q15" s="769">
        <v>106.5</v>
      </c>
      <c r="R15" s="494"/>
      <c r="S15" s="494"/>
      <c r="T15" s="494"/>
      <c r="U15" s="495"/>
      <c r="V15" s="770"/>
      <c r="W15" s="494"/>
      <c r="X15" s="494"/>
      <c r="Y15" s="494"/>
      <c r="Z15" s="494"/>
      <c r="AA15" s="494"/>
      <c r="AB15" s="494"/>
      <c r="AC15" s="494"/>
      <c r="AD15" s="494"/>
      <c r="AE15" s="494"/>
      <c r="AF15" s="494"/>
    </row>
    <row r="16" spans="1:32" s="205" customFormat="1" ht="16.5" customHeight="1">
      <c r="A16" s="771" t="s">
        <v>1677</v>
      </c>
      <c r="B16" s="874" t="s">
        <v>378</v>
      </c>
      <c r="C16" s="874" t="s">
        <v>378</v>
      </c>
      <c r="D16" s="875">
        <f>('2-3～4'!S64/0.757)*100</f>
        <v>69.220607661822982</v>
      </c>
      <c r="E16" s="875">
        <f>('2-1～2'!X67/(263390/12))*100</f>
        <v>21.768480200463188</v>
      </c>
      <c r="F16" s="875">
        <f>('2-3～4'!F17/(622/12))*100</f>
        <v>131.18971061093248</v>
      </c>
      <c r="G16" s="767"/>
      <c r="H16" s="878">
        <f>('5-1～2'!S76/1.13)*100</f>
        <v>120.35398230088497</v>
      </c>
      <c r="I16" s="874">
        <f>('5-1～2'!V76/12479)*100</f>
        <v>99.14255949995993</v>
      </c>
      <c r="J16" s="881">
        <f t="shared" si="0"/>
        <v>97.395079594790161</v>
      </c>
      <c r="K16" s="493">
        <v>108.1</v>
      </c>
      <c r="L16" s="881">
        <f t="shared" si="1"/>
        <v>128.38356164383561</v>
      </c>
      <c r="M16" s="881">
        <f t="shared" si="2"/>
        <v>77.328509265144476</v>
      </c>
      <c r="N16" s="881">
        <f t="shared" si="3"/>
        <v>136.34139711878228</v>
      </c>
      <c r="O16" s="884">
        <f>IFERROR(('1-5'!D16/(79942/12))*100,"-")</f>
        <v>88.233969627980287</v>
      </c>
      <c r="P16" s="881">
        <f>('1-5'!G16/269515)*100</f>
        <v>97.19607442999461</v>
      </c>
      <c r="Q16" s="769">
        <v>106.4</v>
      </c>
      <c r="R16" s="494"/>
      <c r="S16" s="494"/>
      <c r="T16" s="494"/>
      <c r="U16" s="495"/>
      <c r="V16" s="770"/>
      <c r="W16" s="494"/>
      <c r="X16" s="494"/>
      <c r="Y16" s="494"/>
      <c r="Z16" s="494"/>
      <c r="AA16" s="494"/>
      <c r="AB16" s="494"/>
      <c r="AC16" s="494"/>
      <c r="AD16" s="494"/>
      <c r="AE16" s="494"/>
      <c r="AF16" s="494"/>
    </row>
    <row r="17" spans="1:32" s="205" customFormat="1" ht="16.5" customHeight="1">
      <c r="A17" s="771" t="s">
        <v>1693</v>
      </c>
      <c r="B17" s="874" t="s">
        <v>378</v>
      </c>
      <c r="C17" s="874" t="s">
        <v>378</v>
      </c>
      <c r="D17" s="875">
        <f>('2-3～4'!S65/0.757)*100</f>
        <v>81.638044914134738</v>
      </c>
      <c r="E17" s="875">
        <f>('2-1～2'!X68/(263390/12))*100</f>
        <v>26.269790045180148</v>
      </c>
      <c r="F17" s="875">
        <f>('2-3～4'!F18/(622/12))*100</f>
        <v>115.7556270096463</v>
      </c>
      <c r="G17" s="767"/>
      <c r="H17" s="878">
        <f>('5-1～2'!S77/1.13)*100</f>
        <v>125.66371681415929</v>
      </c>
      <c r="I17" s="874">
        <f>('5-1～2'!V77/12479)*100</f>
        <v>79.677858802788677</v>
      </c>
      <c r="J17" s="881">
        <f t="shared" si="0"/>
        <v>92.691751085383501</v>
      </c>
      <c r="K17" s="493">
        <v>108.4</v>
      </c>
      <c r="L17" s="881">
        <f t="shared" si="1"/>
        <v>124.16438356164383</v>
      </c>
      <c r="M17" s="881">
        <f t="shared" si="2"/>
        <v>70.816017210189202</v>
      </c>
      <c r="N17" s="881">
        <f t="shared" si="3"/>
        <v>174.83011687958685</v>
      </c>
      <c r="O17" s="884">
        <f>IFERROR(('1-5'!D17/(79942/12))*100,"-")</f>
        <v>97.540717019839391</v>
      </c>
      <c r="P17" s="881">
        <f>('1-5'!G17/269515)*100</f>
        <v>115.84846854534999</v>
      </c>
      <c r="Q17" s="769">
        <v>106.3</v>
      </c>
      <c r="R17" s="494"/>
      <c r="S17" s="494"/>
      <c r="T17" s="494"/>
      <c r="U17" s="495"/>
      <c r="V17" s="770"/>
      <c r="W17" s="494"/>
      <c r="X17" s="494"/>
      <c r="Y17" s="494"/>
      <c r="Z17" s="494"/>
      <c r="AA17" s="494"/>
      <c r="AB17" s="494"/>
      <c r="AC17" s="494"/>
      <c r="AD17" s="494"/>
      <c r="AE17" s="494"/>
      <c r="AF17" s="494"/>
    </row>
    <row r="18" spans="1:32" s="205" customFormat="1" ht="16.5" customHeight="1">
      <c r="A18" s="771" t="s">
        <v>1943</v>
      </c>
      <c r="B18" s="874" t="s">
        <v>378</v>
      </c>
      <c r="C18" s="874" t="s">
        <v>378</v>
      </c>
      <c r="D18" s="875">
        <f>('2-3～4'!S66/0.757)*100</f>
        <v>92.338177014531041</v>
      </c>
      <c r="E18" s="875">
        <f>('2-1～2'!X69/(263390/12))*100</f>
        <v>18.319602110938153</v>
      </c>
      <c r="F18" s="875">
        <f>('2-3～4'!F19/(622/12))*100</f>
        <v>108.0385852090032</v>
      </c>
      <c r="G18" s="767"/>
      <c r="H18" s="878">
        <f>('5-1～2'!S78/1.13)*100</f>
        <v>121.23893805309736</v>
      </c>
      <c r="I18" s="874">
        <f>('5-1～2'!V78/12479)*100</f>
        <v>78.443785559740363</v>
      </c>
      <c r="J18" s="881">
        <f t="shared" si="0"/>
        <v>96.59913169319826</v>
      </c>
      <c r="K18" s="493">
        <v>104.3</v>
      </c>
      <c r="L18" s="881">
        <f t="shared" si="1"/>
        <v>121.6986301369863</v>
      </c>
      <c r="M18" s="881">
        <f t="shared" si="2"/>
        <v>76.917811567985126</v>
      </c>
      <c r="N18" s="881">
        <f t="shared" si="3"/>
        <v>120.35879315031259</v>
      </c>
      <c r="O18" s="884">
        <f>IFERROR(('1-5'!D18/(79942/12))*100,"-")</f>
        <v>112.49155637837434</v>
      </c>
      <c r="P18" s="881">
        <f>('1-5'!G18/269515)*100</f>
        <v>98.122182438825305</v>
      </c>
      <c r="Q18" s="769">
        <v>106.3</v>
      </c>
      <c r="R18" s="494"/>
      <c r="S18" s="494"/>
      <c r="T18" s="494"/>
      <c r="U18" s="495"/>
      <c r="V18" s="770"/>
      <c r="W18" s="494"/>
      <c r="X18" s="494"/>
      <c r="Y18" s="494"/>
      <c r="Z18" s="494"/>
      <c r="AA18" s="494"/>
      <c r="AB18" s="494"/>
      <c r="AC18" s="494"/>
      <c r="AD18" s="494"/>
      <c r="AE18" s="494"/>
      <c r="AF18" s="494"/>
    </row>
    <row r="19" spans="1:32" s="205" customFormat="1" ht="16.5" customHeight="1">
      <c r="A19" s="771" t="s">
        <v>1955</v>
      </c>
      <c r="B19" s="874" t="s">
        <v>378</v>
      </c>
      <c r="C19" s="874" t="s">
        <v>378</v>
      </c>
      <c r="D19" s="875">
        <f>('2-3～4'!S67/0.757)*100</f>
        <v>81.505944517833555</v>
      </c>
      <c r="E19" s="875">
        <f>('2-1～2'!X70/(263390/12))*100</f>
        <v>20.242226356353697</v>
      </c>
      <c r="F19" s="875">
        <f>('2-3～4'!F20/(622/12))*100</f>
        <v>123.47266881028938</v>
      </c>
      <c r="G19" s="767"/>
      <c r="H19" s="878">
        <f>('5-1～2'!S79/1.13)*100</f>
        <v>119.46902654867257</v>
      </c>
      <c r="I19" s="874">
        <f>('5-1～2'!V79/12479)*100</f>
        <v>81.609103293533138</v>
      </c>
      <c r="J19" s="881">
        <f t="shared" si="0"/>
        <v>100</v>
      </c>
      <c r="K19" s="493">
        <v>104.4</v>
      </c>
      <c r="L19" s="881">
        <f t="shared" si="1"/>
        <v>125.47945205479452</v>
      </c>
      <c r="M19" s="881">
        <f t="shared" si="2"/>
        <v>170.08751772356132</v>
      </c>
      <c r="N19" s="881">
        <f t="shared" si="3"/>
        <v>112.53057896167438</v>
      </c>
      <c r="O19" s="884">
        <f>IFERROR(('1-5'!D19/(79942/12))*100,"-")</f>
        <v>103.48502664431713</v>
      </c>
      <c r="P19" s="881">
        <f>('1-5'!G19/269515)*100</f>
        <v>98.637552640854864</v>
      </c>
      <c r="Q19" s="769">
        <v>106.4</v>
      </c>
      <c r="R19" s="494"/>
      <c r="S19" s="494"/>
      <c r="T19" s="494"/>
      <c r="U19" s="495"/>
      <c r="V19" s="770"/>
      <c r="W19" s="494"/>
      <c r="X19" s="494"/>
      <c r="Y19" s="494"/>
      <c r="Z19" s="494"/>
      <c r="AA19" s="494"/>
      <c r="AB19" s="494"/>
      <c r="AC19" s="494"/>
      <c r="AD19" s="494"/>
      <c r="AE19" s="494"/>
      <c r="AF19" s="494"/>
    </row>
    <row r="20" spans="1:32" s="205" customFormat="1" ht="16.5" customHeight="1">
      <c r="A20" s="771" t="s">
        <v>904</v>
      </c>
      <c r="B20" s="874" t="s">
        <v>378</v>
      </c>
      <c r="C20" s="874" t="s">
        <v>378</v>
      </c>
      <c r="D20" s="875">
        <f>('2-3～4'!S68/0.757)*100</f>
        <v>107.13342140026421</v>
      </c>
      <c r="E20" s="875">
        <f>('2-1～2'!X71/(263390/12))*100</f>
        <v>29.654884391966284</v>
      </c>
      <c r="F20" s="875">
        <f>('2-3～4'!F21/(622/12))*100</f>
        <v>148.55305466237942</v>
      </c>
      <c r="G20" s="767"/>
      <c r="H20" s="878">
        <f>('5-1～2'!S80/1.13)*100</f>
        <v>115.92920353982304</v>
      </c>
      <c r="I20" s="874">
        <f>('5-1～2'!V80/12479)*100</f>
        <v>70.165878676175979</v>
      </c>
      <c r="J20" s="881">
        <f t="shared" si="0"/>
        <v>102.0260492040521</v>
      </c>
      <c r="K20" s="493">
        <v>107.1</v>
      </c>
      <c r="L20" s="881">
        <f>(J60/(21900/12))*100</f>
        <v>107.23287671232877</v>
      </c>
      <c r="M20" s="881">
        <f t="shared" si="2"/>
        <v>254.45655894000879</v>
      </c>
      <c r="N20" s="881">
        <f t="shared" si="3"/>
        <v>134.71051916281601</v>
      </c>
      <c r="O20" s="884">
        <f>IFERROR(('1-5'!D20/(79942/12))*100,"-")</f>
        <v>100.22766505716645</v>
      </c>
      <c r="P20" s="881">
        <f>('1-5'!G20/269515)*100</f>
        <v>105.63308164666158</v>
      </c>
      <c r="Q20" s="769">
        <v>106.7</v>
      </c>
      <c r="R20" s="494"/>
      <c r="S20" s="494"/>
      <c r="T20" s="494"/>
      <c r="U20" s="495"/>
      <c r="V20" s="770"/>
      <c r="W20" s="494"/>
      <c r="X20" s="494"/>
      <c r="Y20" s="494"/>
      <c r="Z20" s="494"/>
      <c r="AA20" s="494"/>
      <c r="AB20" s="494"/>
      <c r="AC20" s="494"/>
      <c r="AD20" s="494"/>
      <c r="AE20" s="494"/>
      <c r="AF20" s="494"/>
    </row>
    <row r="21" spans="1:32" s="205" customFormat="1" ht="16.5" customHeight="1">
      <c r="A21" s="771" t="s">
        <v>1208</v>
      </c>
      <c r="B21" s="874" t="s">
        <v>378</v>
      </c>
      <c r="C21" s="874" t="s">
        <v>378</v>
      </c>
      <c r="D21" s="875">
        <f>('2-3～4'!S69/0.757)*100</f>
        <v>66.050198150594454</v>
      </c>
      <c r="E21" s="875">
        <f>('2-1～2'!X72/(263390/12))*100</f>
        <v>22.169406583393446</v>
      </c>
      <c r="F21" s="875">
        <f>('2-3～4'!F22/(622/12))*100</f>
        <v>152.41157556270096</v>
      </c>
      <c r="G21" s="767"/>
      <c r="H21" s="878">
        <f>('5-1～2'!S81/1.13)*100</f>
        <v>109.73451327433629</v>
      </c>
      <c r="I21" s="874">
        <f>('5-1～2'!V81/12479)*100</f>
        <v>101.97932526644765</v>
      </c>
      <c r="J21" s="881">
        <f t="shared" si="0"/>
        <v>105.64399421128799</v>
      </c>
      <c r="K21" s="493">
        <v>105.9</v>
      </c>
      <c r="L21" s="881">
        <f t="shared" ref="L21:L27" si="4">(J61/(21900/12))*100</f>
        <v>179.34246575342465</v>
      </c>
      <c r="M21" s="881">
        <f t="shared" si="2"/>
        <v>130.89522319464137</v>
      </c>
      <c r="N21" s="881">
        <f t="shared" si="3"/>
        <v>115.4661592824137</v>
      </c>
      <c r="O21" s="884">
        <f>IFERROR(('1-5'!D21/(79942/12))*100,"-")</f>
        <v>92.34695153986641</v>
      </c>
      <c r="P21" s="881">
        <f>('1-5'!G21/269515)*100</f>
        <v>99.070552659406701</v>
      </c>
      <c r="Q21" s="769">
        <v>107.2</v>
      </c>
      <c r="R21" s="494"/>
      <c r="S21" s="494"/>
      <c r="T21" s="494"/>
      <c r="U21" s="495"/>
      <c r="V21" s="770"/>
      <c r="W21" s="494"/>
      <c r="X21" s="494"/>
      <c r="Y21" s="494"/>
      <c r="Z21" s="494"/>
      <c r="AA21" s="494"/>
      <c r="AB21" s="494"/>
      <c r="AC21" s="494"/>
      <c r="AD21" s="494"/>
      <c r="AE21" s="494"/>
      <c r="AF21" s="494"/>
    </row>
    <row r="22" spans="1:32" s="205" customFormat="1" ht="16.5" customHeight="1">
      <c r="A22" s="771" t="s">
        <v>1367</v>
      </c>
      <c r="B22" s="874" t="s">
        <v>378</v>
      </c>
      <c r="C22" s="874" t="s">
        <v>378</v>
      </c>
      <c r="D22" s="875">
        <f>('2-3～4'!S70/0.757)*100</f>
        <v>68.692206076618234</v>
      </c>
      <c r="E22" s="875">
        <f>('2-1～2'!X73/(263390/12))*100</f>
        <v>23.864231747598616</v>
      </c>
      <c r="F22" s="875">
        <f>('2-3～4'!F23/(622/12))*100</f>
        <v>175.56270096463024</v>
      </c>
      <c r="G22" s="767"/>
      <c r="H22" s="878">
        <f>('5-1～2'!S82/1.13)*100</f>
        <v>107.07964601769913</v>
      </c>
      <c r="I22" s="874">
        <f>('5-1～2'!V82/12479)*100</f>
        <v>143.3127654459492</v>
      </c>
      <c r="J22" s="881">
        <f t="shared" si="0"/>
        <v>106.00578871201158</v>
      </c>
      <c r="K22" s="493">
        <v>108.3</v>
      </c>
      <c r="L22" s="881">
        <f t="shared" si="4"/>
        <v>100.49315068493149</v>
      </c>
      <c r="M22" s="881">
        <f t="shared" si="2"/>
        <v>89.649440179924696</v>
      </c>
      <c r="N22" s="881">
        <f t="shared" si="3"/>
        <v>122.31584669747215</v>
      </c>
      <c r="O22" s="884">
        <f>IFERROR(('1-5'!D22/(79942/12))*100,"-")</f>
        <v>88.35405669110105</v>
      </c>
      <c r="P22" s="881">
        <f>('1-5'!G22/269515)*100</f>
        <v>94.927184015731953</v>
      </c>
      <c r="Q22" s="769">
        <v>107.6</v>
      </c>
      <c r="R22" s="494"/>
      <c r="S22" s="494"/>
      <c r="T22" s="494"/>
      <c r="U22" s="495"/>
      <c r="V22" s="770"/>
      <c r="W22" s="494"/>
      <c r="X22" s="494"/>
      <c r="Y22" s="494"/>
      <c r="Z22" s="494"/>
      <c r="AA22" s="494"/>
      <c r="AB22" s="494"/>
      <c r="AC22" s="494"/>
      <c r="AD22" s="494"/>
      <c r="AE22" s="494"/>
      <c r="AF22" s="494"/>
    </row>
    <row r="23" spans="1:32" s="205" customFormat="1" ht="16.5" customHeight="1">
      <c r="A23" s="413" t="s">
        <v>1583</v>
      </c>
      <c r="B23" s="874" t="s">
        <v>378</v>
      </c>
      <c r="C23" s="874" t="s">
        <v>378</v>
      </c>
      <c r="D23" s="875">
        <f>('2-3～4'!S71/0.757)*100</f>
        <v>85.865257595772789</v>
      </c>
      <c r="E23" s="875">
        <f>('2-1～2'!X74/(263390/12))*100</f>
        <v>35.532100687193889</v>
      </c>
      <c r="F23" s="875">
        <f>('2-3～4'!F24/(622/12))*100</f>
        <v>163.98713826366557</v>
      </c>
      <c r="G23" s="767"/>
      <c r="H23" s="878">
        <f>('5-1～2'!S83/1.13)*100</f>
        <v>107.07964601769913</v>
      </c>
      <c r="I23" s="874">
        <f>('5-1～2'!V83/12479)*100</f>
        <v>96.706466864332072</v>
      </c>
      <c r="J23" s="881">
        <f t="shared" si="0"/>
        <v>102.67727930535455</v>
      </c>
      <c r="K23" s="1035">
        <v>103.7</v>
      </c>
      <c r="L23" s="881">
        <f t="shared" si="4"/>
        <v>118.24657534246575</v>
      </c>
      <c r="M23" s="881">
        <f t="shared" si="2"/>
        <v>113.35256441597809</v>
      </c>
      <c r="N23" s="881">
        <f t="shared" si="3"/>
        <v>125.903778200598</v>
      </c>
      <c r="O23" s="884">
        <f>IFERROR(('1-5'!D23/(79942/12))*100,"-")</f>
        <v>90.035275574791726</v>
      </c>
      <c r="P23" s="881">
        <f>('1-5'!G23/269515)*100</f>
        <v>96.072203773444883</v>
      </c>
      <c r="Q23" s="769">
        <v>107.6</v>
      </c>
      <c r="R23" s="494"/>
      <c r="S23" s="494"/>
      <c r="T23" s="494"/>
      <c r="U23" s="495"/>
      <c r="V23" s="770"/>
      <c r="W23" s="494"/>
      <c r="X23" s="494"/>
      <c r="Y23" s="494"/>
      <c r="Z23" s="494"/>
      <c r="AA23" s="494"/>
      <c r="AB23" s="494"/>
      <c r="AC23" s="494"/>
      <c r="AD23" s="494"/>
      <c r="AE23" s="494"/>
      <c r="AF23" s="494"/>
    </row>
    <row r="24" spans="1:32" s="205" customFormat="1" ht="16.5" customHeight="1">
      <c r="A24" s="771" t="s">
        <v>1603</v>
      </c>
      <c r="B24" s="874" t="s">
        <v>378</v>
      </c>
      <c r="C24" s="874" t="s">
        <v>378</v>
      </c>
      <c r="D24" s="875">
        <f>('2-3～4'!S72/0.757)*100</f>
        <v>111.36063408190225</v>
      </c>
      <c r="E24" s="875">
        <f>('2-1～2'!X75/(263390/12))*100</f>
        <v>36.926231064201367</v>
      </c>
      <c r="F24" s="875">
        <f>('2-3～4'!F25/(622/12))*100</f>
        <v>175.56270096463024</v>
      </c>
      <c r="G24" s="767"/>
      <c r="H24" s="878">
        <f>('5-1～2'!S84/1.13)*100</f>
        <v>108.8495575221239</v>
      </c>
      <c r="I24" s="874">
        <f>('5-1～2'!V84/12479)*100</f>
        <v>129.95432326308199</v>
      </c>
      <c r="J24" s="881">
        <f t="shared" si="0"/>
        <v>101.08538350217077</v>
      </c>
      <c r="K24" s="1035">
        <v>103.2</v>
      </c>
      <c r="L24" s="881">
        <f t="shared" si="4"/>
        <v>94.410958904109592</v>
      </c>
      <c r="M24" s="881">
        <f t="shared" si="2"/>
        <v>128.4897081112795</v>
      </c>
      <c r="N24" s="881">
        <f t="shared" si="3"/>
        <v>135.36287034520251</v>
      </c>
      <c r="O24" s="884">
        <f>IFERROR(('1-5'!D24/(79942/12))*100,"-")</f>
        <v>105.94681143829277</v>
      </c>
      <c r="P24" s="881">
        <f>('1-5'!G24/269515)*100</f>
        <v>100.59217483256961</v>
      </c>
      <c r="Q24" s="769">
        <v>108.2</v>
      </c>
      <c r="R24" s="494"/>
      <c r="S24" s="494"/>
      <c r="T24" s="494"/>
      <c r="U24" s="495"/>
      <c r="V24" s="770"/>
      <c r="W24" s="494"/>
      <c r="X24" s="494"/>
      <c r="Y24" s="494"/>
      <c r="Z24" s="494"/>
      <c r="AA24" s="494"/>
      <c r="AB24" s="494"/>
      <c r="AC24" s="494"/>
      <c r="AD24" s="494"/>
      <c r="AE24" s="494"/>
      <c r="AF24" s="494"/>
    </row>
    <row r="25" spans="1:32" s="205" customFormat="1" ht="16.5" customHeight="1">
      <c r="A25" s="771" t="s">
        <v>1614</v>
      </c>
      <c r="B25" s="874" t="s">
        <v>378</v>
      </c>
      <c r="C25" s="874" t="s">
        <v>378</v>
      </c>
      <c r="D25" s="875">
        <f>('2-3～4'!S73/0.757)*100</f>
        <v>76.486129458388376</v>
      </c>
      <c r="E25" s="875">
        <f>('2-1～2'!X76/(263390/12))*100</f>
        <v>16.47898553475834</v>
      </c>
      <c r="F25" s="875">
        <f>('2-3～4'!F26/(622/12))*100</f>
        <v>102.2508038585209</v>
      </c>
      <c r="G25" s="767"/>
      <c r="H25" s="878">
        <f>('5-1～2'!S85/1.13)*100</f>
        <v>112.38938053097347</v>
      </c>
      <c r="I25" s="874">
        <f>('5-1～2'!V85/12479)*100</f>
        <v>89.318054331276542</v>
      </c>
      <c r="J25" s="881">
        <f t="shared" si="0"/>
        <v>98.118668596237342</v>
      </c>
      <c r="K25" s="1035">
        <v>103.7</v>
      </c>
      <c r="L25" s="881">
        <f t="shared" si="4"/>
        <v>119.12328767123287</v>
      </c>
      <c r="M25" s="881">
        <f t="shared" si="2"/>
        <v>92.700337358822665</v>
      </c>
      <c r="N25" s="881">
        <f t="shared" si="3"/>
        <v>105.02854036422941</v>
      </c>
      <c r="O25" s="884">
        <f>IFERROR(('1-5'!D25/(79942/12))*100,"-")</f>
        <v>126.94703660153613</v>
      </c>
      <c r="P25" s="881">
        <f>('1-5'!G25/269515)*100</f>
        <v>100.17846873086842</v>
      </c>
      <c r="Q25" s="769">
        <v>109</v>
      </c>
      <c r="R25" s="494"/>
      <c r="S25" s="494"/>
      <c r="T25" s="494"/>
      <c r="U25" s="495"/>
      <c r="V25" s="770"/>
      <c r="W25" s="494"/>
      <c r="X25" s="494"/>
      <c r="Y25" s="494"/>
      <c r="Z25" s="494"/>
      <c r="AA25" s="494"/>
      <c r="AB25" s="494"/>
      <c r="AC25" s="494"/>
      <c r="AD25" s="494"/>
      <c r="AE25" s="494"/>
      <c r="AF25" s="494"/>
    </row>
    <row r="26" spans="1:32" s="205" customFormat="1" ht="16.5" customHeight="1">
      <c r="A26" s="771" t="s">
        <v>1643</v>
      </c>
      <c r="B26" s="874" t="s">
        <v>378</v>
      </c>
      <c r="C26" s="874" t="s">
        <v>378</v>
      </c>
      <c r="D26" s="875">
        <f>('2-3～4'!S74/0.757)*100</f>
        <v>103.43461030383092</v>
      </c>
      <c r="E26" s="875">
        <f>('2-1～2'!X77/(263390/12))*100</f>
        <v>18.761532328486275</v>
      </c>
      <c r="F26" s="875">
        <f>('2-3～4'!F27/(622/12))*100</f>
        <v>125.40192926045015</v>
      </c>
      <c r="G26" s="767"/>
      <c r="H26" s="878">
        <f>('5-1～2'!S86/1.13)*100</f>
        <v>113.27433628318586</v>
      </c>
      <c r="I26" s="874">
        <f>('5-1～2'!V86/12479)*100</f>
        <v>82.514624569276378</v>
      </c>
      <c r="J26" s="881">
        <f t="shared" si="0"/>
        <v>99.131693198263378</v>
      </c>
      <c r="K26" s="2077">
        <v>108.6</v>
      </c>
      <c r="L26" s="881">
        <f t="shared" si="4"/>
        <v>135.34246575342465</v>
      </c>
      <c r="M26" s="881">
        <f t="shared" si="2"/>
        <v>133.4767515767858</v>
      </c>
      <c r="N26" s="881">
        <f t="shared" si="3"/>
        <v>110.57352541451482</v>
      </c>
      <c r="O26" s="2145">
        <f>IFERROR(('1-5'!D26/(79942/12))*100,"-")</f>
        <v>120.11708488654276</v>
      </c>
      <c r="P26" s="881">
        <f>('1-5'!G26/269515)*100</f>
        <v>101.61141309389087</v>
      </c>
      <c r="Q26" s="769">
        <v>108.7</v>
      </c>
      <c r="R26" s="494"/>
      <c r="S26" s="494"/>
      <c r="T26" s="494"/>
      <c r="U26" s="495"/>
      <c r="V26" s="770"/>
      <c r="W26" s="494"/>
      <c r="X26" s="494"/>
      <c r="Y26" s="494"/>
      <c r="Z26" s="494"/>
      <c r="AA26" s="494"/>
      <c r="AB26" s="494"/>
      <c r="AC26" s="494"/>
      <c r="AD26" s="494"/>
      <c r="AE26" s="494"/>
      <c r="AF26" s="494"/>
    </row>
    <row r="27" spans="1:32" s="205" customFormat="1" ht="16.5" customHeight="1">
      <c r="A27" s="771" t="s">
        <v>2013</v>
      </c>
      <c r="B27" s="874" t="s">
        <v>378</v>
      </c>
      <c r="C27" s="874" t="s">
        <v>378</v>
      </c>
      <c r="D27" s="875">
        <f>('2-3～4'!S75/0.757)*100</f>
        <v>128.79788639365916</v>
      </c>
      <c r="E27" s="875">
        <f>('2-1～2'!X78/(263390/12))*100</f>
        <v>16.597441056987737</v>
      </c>
      <c r="F27" s="875">
        <f>('2-3～4'!F28/(622/12))*100</f>
        <v>158.19935691318327</v>
      </c>
      <c r="G27" s="767"/>
      <c r="H27" s="878">
        <f>('5-1～2'!S87/1.13)*100</f>
        <v>116.81415929203543</v>
      </c>
      <c r="I27" s="874">
        <f>('5-1～2'!V87/12479)*100</f>
        <v>94.502764644602934</v>
      </c>
      <c r="J27" s="881">
        <f t="shared" si="0"/>
        <v>99.565846599131689</v>
      </c>
      <c r="K27" s="2077">
        <v>108</v>
      </c>
      <c r="L27" s="881">
        <f t="shared" si="4"/>
        <v>123.23287671232876</v>
      </c>
      <c r="M27" s="881">
        <f t="shared" si="2"/>
        <v>111.47508922896397</v>
      </c>
      <c r="N27" s="881">
        <f t="shared" si="3"/>
        <v>120.03261755911933</v>
      </c>
      <c r="O27" s="2145">
        <f>IFERROR(('1-5'!D27/(79942/12))*100,"-")</f>
        <v>105.5265067173701</v>
      </c>
      <c r="P27" s="881">
        <f>('1-5'!G27/269515)*100</f>
        <v>102.66330259911322</v>
      </c>
      <c r="Q27" s="769">
        <v>109.3</v>
      </c>
      <c r="R27" s="494"/>
      <c r="S27" s="494"/>
      <c r="T27" s="494"/>
      <c r="U27" s="495"/>
      <c r="V27" s="770"/>
      <c r="W27" s="494"/>
      <c r="X27" s="494"/>
      <c r="Y27" s="494"/>
      <c r="Z27" s="494"/>
      <c r="AA27" s="494"/>
      <c r="AB27" s="494"/>
      <c r="AC27" s="494"/>
      <c r="AD27" s="494"/>
      <c r="AE27" s="494"/>
      <c r="AF27" s="494"/>
    </row>
    <row r="28" spans="1:32" s="205" customFormat="1" ht="16.5" customHeight="1">
      <c r="A28" s="771" t="s">
        <v>1677</v>
      </c>
      <c r="B28" s="875"/>
      <c r="C28" s="875"/>
      <c r="D28" s="875"/>
      <c r="E28" s="875"/>
      <c r="F28" s="875"/>
      <c r="G28" s="767"/>
      <c r="H28" s="878"/>
      <c r="I28" s="874"/>
      <c r="J28" s="881"/>
      <c r="K28" s="493">
        <v>103.6</v>
      </c>
      <c r="L28" s="881"/>
      <c r="M28" s="881"/>
      <c r="N28" s="881"/>
      <c r="O28" s="885"/>
      <c r="P28" s="881"/>
      <c r="Q28" s="769">
        <v>109.9</v>
      </c>
      <c r="R28" s="494"/>
      <c r="S28" s="494"/>
      <c r="T28" s="494"/>
      <c r="U28" s="495"/>
      <c r="V28" s="770"/>
      <c r="W28" s="494"/>
      <c r="X28" s="494"/>
      <c r="Y28" s="494"/>
      <c r="Z28" s="494"/>
      <c r="AA28" s="494"/>
      <c r="AB28" s="494"/>
      <c r="AC28" s="494"/>
      <c r="AD28" s="494"/>
      <c r="AE28" s="494"/>
      <c r="AF28" s="494"/>
    </row>
    <row r="29" spans="1:32" s="205" customFormat="1" ht="16.5" customHeight="1" thickBot="1">
      <c r="A29" s="771"/>
      <c r="B29" s="875"/>
      <c r="C29" s="875"/>
      <c r="D29" s="875"/>
      <c r="E29" s="875"/>
      <c r="F29" s="875"/>
      <c r="G29" s="767"/>
      <c r="H29" s="878"/>
      <c r="I29" s="874"/>
      <c r="J29" s="881"/>
      <c r="K29" s="493"/>
      <c r="L29" s="881"/>
      <c r="M29" s="881"/>
      <c r="N29" s="881"/>
      <c r="O29" s="885"/>
      <c r="P29" s="881"/>
      <c r="Q29" s="769"/>
      <c r="R29" s="494"/>
      <c r="S29" s="494"/>
      <c r="T29" s="494"/>
      <c r="U29" s="495"/>
      <c r="V29" s="770"/>
      <c r="W29" s="494"/>
      <c r="X29" s="494"/>
      <c r="Y29" s="494"/>
      <c r="Z29" s="494"/>
      <c r="AA29" s="494"/>
      <c r="AB29" s="494"/>
      <c r="AC29" s="494"/>
      <c r="AD29" s="494"/>
      <c r="AE29" s="494"/>
      <c r="AF29" s="494"/>
    </row>
    <row r="30" spans="1:32" s="205" customFormat="1" ht="16.5" customHeight="1" thickBot="1">
      <c r="A30" s="483" t="s">
        <v>36</v>
      </c>
      <c r="B30" s="1367" t="s">
        <v>1692</v>
      </c>
      <c r="C30" s="1367" t="s">
        <v>1692</v>
      </c>
      <c r="D30" s="876">
        <f>((D28/D16)*100)-100</f>
        <v>-100</v>
      </c>
      <c r="E30" s="876">
        <f>((E28/E16)*100)-100</f>
        <v>-100</v>
      </c>
      <c r="F30" s="877">
        <f>((F28/F16)*100)-100</f>
        <v>-100</v>
      </c>
      <c r="G30" s="772"/>
      <c r="H30" s="882">
        <f>((H28/H16)*100)-100</f>
        <v>-100</v>
      </c>
      <c r="I30" s="882">
        <f>((I28/I16)*100)-100</f>
        <v>-100</v>
      </c>
      <c r="J30" s="883">
        <f>((J28/J16)*100)-100</f>
        <v>-100</v>
      </c>
      <c r="K30" s="1036">
        <f>生産指数!H38</f>
        <v>-4.7</v>
      </c>
      <c r="L30" s="883">
        <f>((L28/L16)*100)-100</f>
        <v>-100</v>
      </c>
      <c r="M30" s="883">
        <f>((M28/M16)*100)-100</f>
        <v>-100</v>
      </c>
      <c r="N30" s="883">
        <f>((N28/N16)*100)-100</f>
        <v>-100</v>
      </c>
      <c r="O30" s="2144" t="s">
        <v>868</v>
      </c>
      <c r="P30" s="883">
        <f>((P28/P16)*100)-100</f>
        <v>-100</v>
      </c>
      <c r="Q30" s="877">
        <f>((Q28/Q16)*100)-100</f>
        <v>3.2894736842105345</v>
      </c>
      <c r="R30" s="494"/>
      <c r="S30" s="494"/>
      <c r="T30" s="494"/>
      <c r="U30" s="495"/>
      <c r="V30" s="770"/>
      <c r="W30" s="494"/>
      <c r="X30" s="494"/>
      <c r="Y30" s="494"/>
      <c r="Z30" s="494"/>
      <c r="AA30" s="494"/>
      <c r="AB30" s="494"/>
      <c r="AC30" s="494"/>
      <c r="AD30" s="494"/>
      <c r="AE30" s="494"/>
      <c r="AF30" s="494"/>
    </row>
    <row r="31" spans="1:32" s="205" customFormat="1" ht="16.5" customHeight="1">
      <c r="A31" s="2241"/>
      <c r="B31" s="2232" t="s">
        <v>869</v>
      </c>
      <c r="C31" s="2232"/>
      <c r="D31" s="2228" t="s">
        <v>870</v>
      </c>
      <c r="E31" s="2228" t="s">
        <v>871</v>
      </c>
      <c r="F31" s="2228" t="s">
        <v>872</v>
      </c>
      <c r="G31" s="773"/>
      <c r="H31" s="2255" t="s">
        <v>905</v>
      </c>
      <c r="I31" s="2255"/>
      <c r="J31" s="2255"/>
      <c r="K31" s="2257" t="s">
        <v>906</v>
      </c>
      <c r="L31" s="2257" t="s">
        <v>907</v>
      </c>
      <c r="M31" s="2234" t="s">
        <v>876</v>
      </c>
      <c r="N31" s="2257" t="s">
        <v>907</v>
      </c>
      <c r="O31" s="2265" t="s">
        <v>878</v>
      </c>
      <c r="P31" s="2261" t="s">
        <v>893</v>
      </c>
      <c r="Q31" s="2262"/>
      <c r="R31" s="494"/>
      <c r="S31" s="494"/>
      <c r="T31" s="494"/>
      <c r="U31" s="495"/>
      <c r="V31" s="770"/>
      <c r="W31" s="494"/>
      <c r="X31" s="494"/>
      <c r="Y31" s="494"/>
      <c r="Z31" s="494"/>
      <c r="AA31" s="494"/>
      <c r="AB31" s="494"/>
      <c r="AC31" s="494"/>
      <c r="AD31" s="494"/>
      <c r="AE31" s="494"/>
      <c r="AF31" s="494"/>
    </row>
    <row r="32" spans="1:32" s="205" customFormat="1" ht="16.5" customHeight="1">
      <c r="A32" s="2242"/>
      <c r="B32" s="2233"/>
      <c r="C32" s="2233"/>
      <c r="D32" s="2229"/>
      <c r="E32" s="2229"/>
      <c r="F32" s="2229"/>
      <c r="G32" s="773"/>
      <c r="H32" s="2256"/>
      <c r="I32" s="2256"/>
      <c r="J32" s="2256"/>
      <c r="K32" s="2258"/>
      <c r="L32" s="2258"/>
      <c r="M32" s="2235"/>
      <c r="N32" s="2258"/>
      <c r="O32" s="2266"/>
      <c r="P32" s="2263"/>
      <c r="Q32" s="2264"/>
      <c r="R32" s="494"/>
      <c r="S32" s="494"/>
      <c r="T32" s="494"/>
      <c r="U32" s="495"/>
      <c r="V32" s="770"/>
      <c r="W32" s="494"/>
      <c r="X32" s="494"/>
      <c r="Y32" s="494"/>
      <c r="Z32" s="494"/>
      <c r="AA32" s="494"/>
      <c r="AB32" s="494"/>
      <c r="AC32" s="494"/>
      <c r="AD32" s="494"/>
      <c r="AE32" s="494"/>
      <c r="AF32" s="494"/>
    </row>
    <row r="33" spans="1:32" s="205" customFormat="1" ht="16.5" customHeight="1">
      <c r="A33" s="2225" t="s">
        <v>1469</v>
      </c>
      <c r="B33" s="2225"/>
      <c r="C33" s="2225"/>
      <c r="D33" s="2225"/>
      <c r="E33" s="2225"/>
      <c r="F33" s="2225"/>
      <c r="G33" s="177"/>
      <c r="H33" s="774"/>
      <c r="I33" s="177"/>
      <c r="J33" s="177"/>
      <c r="K33" s="177"/>
      <c r="L33" s="177"/>
      <c r="M33" s="539"/>
      <c r="N33" s="539"/>
      <c r="O33" s="177"/>
      <c r="P33" s="539"/>
      <c r="Q33" s="177"/>
      <c r="R33" s="494"/>
      <c r="S33" s="494"/>
      <c r="T33" s="494"/>
      <c r="U33" s="495"/>
      <c r="V33" s="770"/>
      <c r="W33" s="494"/>
      <c r="X33" s="494"/>
      <c r="Y33" s="494"/>
      <c r="Z33" s="494"/>
      <c r="AA33" s="494"/>
      <c r="AB33" s="494"/>
      <c r="AC33" s="494"/>
      <c r="AD33" s="494"/>
      <c r="AE33" s="494"/>
      <c r="AF33" s="494"/>
    </row>
    <row r="34" spans="1:32" s="205" customFormat="1" ht="16.5" customHeight="1">
      <c r="A34" s="774" t="s">
        <v>908</v>
      </c>
      <c r="B34" s="177"/>
      <c r="C34" s="177"/>
      <c r="D34" s="177"/>
      <c r="E34" s="177"/>
      <c r="F34" s="155"/>
      <c r="G34" s="177"/>
      <c r="H34" s="539"/>
      <c r="I34" s="1034"/>
      <c r="J34" s="177"/>
      <c r="K34" s="177"/>
      <c r="L34" s="177"/>
      <c r="M34" s="539"/>
      <c r="N34" s="539"/>
      <c r="O34" s="177"/>
      <c r="P34" s="539"/>
      <c r="Q34" s="177"/>
      <c r="R34" s="494"/>
      <c r="S34" s="494"/>
      <c r="T34" s="494"/>
      <c r="U34" s="495"/>
      <c r="V34" s="770"/>
      <c r="W34" s="494"/>
      <c r="X34" s="494"/>
      <c r="Y34" s="494"/>
      <c r="Z34" s="494"/>
      <c r="AA34" s="494"/>
      <c r="AB34" s="494"/>
      <c r="AC34" s="494"/>
      <c r="AD34" s="494"/>
      <c r="AE34" s="494"/>
      <c r="AF34" s="494"/>
    </row>
    <row r="35" spans="1:32" s="205" customFormat="1" ht="16.5" customHeight="1">
      <c r="A35" s="2226" t="s">
        <v>1947</v>
      </c>
      <c r="B35" s="2260"/>
      <c r="C35" s="2260"/>
      <c r="D35" s="2260"/>
      <c r="E35" s="2260"/>
      <c r="F35" s="2260"/>
      <c r="G35" s="2260"/>
      <c r="I35" s="774"/>
      <c r="J35" s="177"/>
      <c r="K35" s="177"/>
      <c r="L35" s="177"/>
      <c r="M35" s="177"/>
      <c r="N35" s="177"/>
      <c r="O35" s="177"/>
      <c r="P35" s="177"/>
      <c r="Q35" s="177"/>
      <c r="R35" s="494"/>
      <c r="S35" s="494"/>
      <c r="T35" s="494"/>
      <c r="U35" s="495"/>
      <c r="V35" s="770"/>
      <c r="W35" s="494"/>
      <c r="X35" s="494"/>
      <c r="Y35" s="494"/>
      <c r="Z35" s="494"/>
      <c r="AA35" s="494"/>
      <c r="AB35" s="494"/>
      <c r="AC35" s="494"/>
      <c r="AD35" s="494"/>
      <c r="AE35" s="494"/>
      <c r="AF35" s="494"/>
    </row>
    <row r="36" spans="1:32" s="205" customFormat="1" ht="16.5" customHeight="1">
      <c r="A36" s="395" t="s">
        <v>1816</v>
      </c>
      <c r="B36" s="1470"/>
      <c r="C36" s="1470"/>
      <c r="D36" s="1470"/>
      <c r="E36" s="1470"/>
      <c r="F36" s="1470"/>
      <c r="G36" s="177"/>
      <c r="H36" s="177"/>
      <c r="I36" s="177"/>
      <c r="J36" s="177"/>
      <c r="K36" s="177"/>
      <c r="L36" s="177"/>
      <c r="M36" s="177"/>
      <c r="N36" s="177"/>
      <c r="O36" s="177"/>
      <c r="P36" s="177"/>
      <c r="Q36" s="177"/>
      <c r="R36" s="494"/>
      <c r="S36" s="494"/>
      <c r="T36" s="494"/>
      <c r="U36" s="495"/>
      <c r="V36" s="770"/>
      <c r="W36" s="494"/>
      <c r="X36" s="494"/>
      <c r="Y36" s="494"/>
      <c r="Z36" s="494"/>
      <c r="AA36" s="494"/>
      <c r="AB36" s="494"/>
      <c r="AC36" s="494"/>
      <c r="AD36" s="494"/>
      <c r="AE36" s="494"/>
      <c r="AF36" s="494"/>
    </row>
    <row r="37" spans="1:32" s="205" customFormat="1" ht="16.5" customHeight="1">
      <c r="A37" s="2248" t="s">
        <v>2102</v>
      </c>
      <c r="B37" s="2248"/>
      <c r="C37" s="2248"/>
      <c r="D37" s="2248"/>
      <c r="E37" s="2248"/>
      <c r="F37" s="2248"/>
      <c r="G37" s="2248"/>
      <c r="H37" s="177"/>
      <c r="I37" s="177"/>
      <c r="J37" s="177"/>
      <c r="K37" s="177"/>
      <c r="L37" s="177"/>
      <c r="M37" s="177"/>
      <c r="N37" s="177"/>
      <c r="O37" s="177"/>
      <c r="P37" s="177"/>
      <c r="Q37" s="177"/>
      <c r="R37" s="494"/>
      <c r="S37" s="494"/>
      <c r="T37" s="494"/>
      <c r="U37" s="495"/>
      <c r="V37" s="770"/>
      <c r="W37" s="494"/>
      <c r="X37" s="494"/>
      <c r="Y37" s="494"/>
      <c r="Z37" s="494"/>
      <c r="AA37" s="494"/>
      <c r="AB37" s="494"/>
      <c r="AC37" s="494"/>
      <c r="AD37" s="494"/>
      <c r="AE37" s="494"/>
      <c r="AF37" s="494"/>
    </row>
    <row r="38" spans="1:32" s="205" customFormat="1" ht="16.5" customHeight="1">
      <c r="A38" s="2223" t="s">
        <v>1817</v>
      </c>
      <c r="B38" s="2223"/>
      <c r="C38" s="2223"/>
      <c r="D38" s="2223"/>
      <c r="E38" s="2223"/>
      <c r="F38" s="2223"/>
      <c r="G38" s="177"/>
      <c r="H38" s="177"/>
      <c r="I38" s="177"/>
      <c r="J38" s="177"/>
      <c r="K38" s="177"/>
      <c r="L38" s="177"/>
      <c r="M38" s="177"/>
      <c r="N38" s="177"/>
      <c r="O38" s="177"/>
      <c r="P38" s="177"/>
      <c r="Q38" s="177"/>
      <c r="R38" s="177"/>
      <c r="S38" s="494"/>
      <c r="T38" s="494"/>
      <c r="U38" s="495"/>
      <c r="V38" s="770"/>
      <c r="W38" s="494"/>
      <c r="X38" s="494"/>
      <c r="Y38" s="494"/>
      <c r="Z38" s="494"/>
      <c r="AA38" s="494"/>
      <c r="AB38" s="494"/>
      <c r="AC38" s="494"/>
      <c r="AD38" s="494"/>
      <c r="AE38" s="494"/>
      <c r="AF38" s="494"/>
    </row>
    <row r="39" spans="1:32" ht="14.25" customHeight="1">
      <c r="A39" s="2223" t="s">
        <v>1822</v>
      </c>
      <c r="B39" s="2223"/>
      <c r="C39" s="2223"/>
      <c r="D39" s="2223"/>
      <c r="E39" s="2223"/>
      <c r="F39" s="2223"/>
      <c r="G39" s="2247"/>
      <c r="H39" s="177"/>
      <c r="I39" s="177"/>
      <c r="J39" s="177"/>
      <c r="K39" s="177"/>
      <c r="L39" s="177"/>
      <c r="M39" s="177"/>
      <c r="N39" s="177"/>
      <c r="O39" s="177"/>
      <c r="P39" s="177"/>
      <c r="Q39" s="177"/>
      <c r="R39" s="177"/>
      <c r="S39" s="177"/>
      <c r="T39" s="177"/>
      <c r="U39" s="494"/>
      <c r="V39" s="770"/>
      <c r="W39" s="177"/>
      <c r="X39" s="177"/>
      <c r="Y39" s="177"/>
      <c r="Z39" s="177"/>
      <c r="AA39" s="177"/>
      <c r="AB39" s="177"/>
      <c r="AC39" s="177"/>
      <c r="AD39" s="177"/>
      <c r="AE39" s="177"/>
      <c r="AF39" s="177"/>
    </row>
    <row r="40" spans="1:32">
      <c r="A40" s="776"/>
      <c r="B40" s="775"/>
      <c r="C40" s="775"/>
      <c r="D40" s="775"/>
      <c r="E40" s="775"/>
      <c r="F40" s="775"/>
      <c r="G40" s="177"/>
      <c r="H40" s="177"/>
      <c r="I40" s="177"/>
      <c r="J40" s="177"/>
      <c r="K40" s="177"/>
      <c r="L40" s="177"/>
      <c r="M40" s="177"/>
      <c r="N40" s="177"/>
      <c r="O40" s="177"/>
      <c r="P40" s="177"/>
      <c r="Q40" s="177"/>
      <c r="R40" s="177"/>
      <c r="S40" s="177"/>
      <c r="T40" s="177"/>
      <c r="U40" s="494"/>
      <c r="V40" s="770"/>
      <c r="W40" s="177"/>
      <c r="X40" s="177"/>
      <c r="Y40" s="177"/>
      <c r="Z40" s="177"/>
      <c r="AA40" s="177"/>
      <c r="AB40" s="177"/>
      <c r="AC40" s="177"/>
      <c r="AD40" s="177"/>
      <c r="AE40" s="177"/>
      <c r="AF40" s="177"/>
    </row>
    <row r="41" spans="1:32" ht="12.75" customHeight="1">
      <c r="A41" s="776"/>
      <c r="B41" s="775"/>
      <c r="C41" s="775"/>
      <c r="D41" s="775"/>
      <c r="E41" s="775"/>
      <c r="F41" s="775"/>
      <c r="G41" s="177"/>
      <c r="H41" s="177"/>
      <c r="I41" s="177"/>
      <c r="J41" s="177"/>
      <c r="K41" s="177"/>
      <c r="L41" s="177"/>
      <c r="M41" s="177"/>
      <c r="N41" s="177"/>
      <c r="O41" s="177"/>
      <c r="P41" s="177"/>
      <c r="Q41" s="177"/>
      <c r="R41" s="177"/>
      <c r="S41" s="177"/>
      <c r="T41" s="177"/>
      <c r="U41" s="494"/>
      <c r="V41" s="770"/>
      <c r="W41" s="177"/>
      <c r="X41" s="177"/>
      <c r="Y41" s="177"/>
      <c r="Z41" s="177"/>
      <c r="AA41" s="177"/>
      <c r="AB41" s="177"/>
      <c r="AC41" s="177"/>
      <c r="AD41" s="177"/>
      <c r="AE41" s="177"/>
      <c r="AF41" s="177"/>
    </row>
    <row r="42" spans="1:32" ht="19">
      <c r="A42" s="192"/>
      <c r="B42" s="192"/>
      <c r="C42" s="528" t="s">
        <v>909</v>
      </c>
      <c r="D42" s="528"/>
      <c r="E42" s="192"/>
      <c r="F42" s="192"/>
      <c r="G42" s="192"/>
      <c r="H42" s="528" t="s">
        <v>910</v>
      </c>
      <c r="I42" s="192"/>
      <c r="J42" s="192"/>
      <c r="K42" s="192"/>
      <c r="L42" s="192"/>
      <c r="M42" s="528"/>
      <c r="N42" s="192"/>
      <c r="O42" s="192"/>
      <c r="P42" s="192"/>
      <c r="Q42" s="192"/>
      <c r="R42" s="177"/>
      <c r="S42" s="177"/>
      <c r="T42" s="177"/>
      <c r="U42" s="494"/>
      <c r="V42" s="770"/>
      <c r="W42" s="177"/>
      <c r="X42" s="177"/>
      <c r="Y42" s="494"/>
      <c r="Z42" s="177"/>
      <c r="AA42" s="177"/>
      <c r="AB42" s="177"/>
      <c r="AC42" s="177"/>
      <c r="AD42" s="177"/>
      <c r="AE42" s="177"/>
      <c r="AF42" s="177"/>
    </row>
    <row r="43" spans="1:32" ht="19.5" thickBot="1">
      <c r="A43" s="192"/>
      <c r="B43" s="192"/>
      <c r="C43" s="528"/>
      <c r="D43" s="528"/>
      <c r="E43" s="192"/>
      <c r="F43" s="192"/>
      <c r="G43" s="192"/>
      <c r="H43" s="528"/>
      <c r="I43" s="192"/>
      <c r="J43" s="192"/>
      <c r="K43" s="192"/>
      <c r="L43" s="192"/>
      <c r="M43" s="528"/>
      <c r="N43" s="192"/>
      <c r="O43" s="192"/>
      <c r="P43" s="192"/>
      <c r="Q43" s="192"/>
      <c r="R43" s="177"/>
      <c r="S43" s="177"/>
      <c r="T43" s="177"/>
      <c r="U43" s="494"/>
      <c r="V43" s="770"/>
      <c r="W43" s="177"/>
      <c r="X43" s="177"/>
      <c r="Y43" s="494"/>
      <c r="Z43" s="177"/>
      <c r="AA43" s="177"/>
      <c r="AB43" s="177"/>
      <c r="AC43" s="177"/>
      <c r="AD43" s="177"/>
      <c r="AE43" s="177"/>
      <c r="AF43" s="177"/>
    </row>
    <row r="44" spans="1:32" ht="10.5" customHeight="1">
      <c r="A44" s="2251" t="s">
        <v>5</v>
      </c>
      <c r="B44" s="2249" t="s">
        <v>911</v>
      </c>
      <c r="C44" s="2250"/>
      <c r="D44" s="2251"/>
      <c r="E44" s="2249" t="s">
        <v>912</v>
      </c>
      <c r="F44" s="2250"/>
      <c r="G44" s="2250"/>
      <c r="H44" s="2250" t="s">
        <v>913</v>
      </c>
      <c r="I44" s="2250"/>
      <c r="J44" s="2251"/>
      <c r="K44" s="2249" t="s">
        <v>914</v>
      </c>
      <c r="L44" s="2250"/>
      <c r="M44" s="2251"/>
      <c r="N44" s="2249" t="s">
        <v>915</v>
      </c>
      <c r="O44" s="2250"/>
      <c r="P44" s="2250"/>
      <c r="Q44" s="192"/>
      <c r="R44" s="177"/>
      <c r="S44" s="177"/>
      <c r="T44" s="177"/>
      <c r="U44" s="494"/>
      <c r="V44" s="770"/>
      <c r="W44" s="177"/>
      <c r="X44" s="177"/>
      <c r="Y44" s="177"/>
      <c r="Z44" s="177"/>
      <c r="AA44" s="177"/>
      <c r="AB44" s="177"/>
      <c r="AC44" s="177"/>
      <c r="AD44" s="177"/>
      <c r="AE44" s="177"/>
      <c r="AF44" s="177"/>
    </row>
    <row r="45" spans="1:32" ht="17.25" customHeight="1">
      <c r="A45" s="2252"/>
      <c r="B45" s="511" t="s">
        <v>69</v>
      </c>
      <c r="C45" s="511" t="s">
        <v>70</v>
      </c>
      <c r="D45" s="511" t="s">
        <v>916</v>
      </c>
      <c r="E45" s="511" t="s">
        <v>69</v>
      </c>
      <c r="F45" s="511" t="s">
        <v>70</v>
      </c>
      <c r="G45" s="512" t="s">
        <v>916</v>
      </c>
      <c r="H45" s="777" t="s">
        <v>69</v>
      </c>
      <c r="I45" s="511" t="s">
        <v>70</v>
      </c>
      <c r="J45" s="511" t="s">
        <v>916</v>
      </c>
      <c r="K45" s="511" t="s">
        <v>69</v>
      </c>
      <c r="L45" s="511" t="s">
        <v>70</v>
      </c>
      <c r="M45" s="511" t="s">
        <v>917</v>
      </c>
      <c r="N45" s="511" t="s">
        <v>69</v>
      </c>
      <c r="O45" s="511" t="s">
        <v>70</v>
      </c>
      <c r="P45" s="512" t="s">
        <v>917</v>
      </c>
      <c r="Q45" s="192"/>
      <c r="R45" s="177"/>
      <c r="S45" s="177"/>
      <c r="T45" s="177"/>
      <c r="U45" s="494"/>
      <c r="V45" s="770"/>
      <c r="W45" s="177"/>
      <c r="X45" s="177"/>
      <c r="Y45" s="177"/>
      <c r="Z45" s="177"/>
      <c r="AA45" s="177"/>
      <c r="AB45" s="177"/>
      <c r="AC45" s="177"/>
      <c r="AD45" s="177"/>
      <c r="AE45" s="177"/>
      <c r="AF45" s="177"/>
    </row>
    <row r="46" spans="1:32">
      <c r="A46" s="192"/>
      <c r="B46" s="170" t="s">
        <v>16</v>
      </c>
      <c r="C46" s="170" t="s">
        <v>20</v>
      </c>
      <c r="D46" s="778" t="s">
        <v>16</v>
      </c>
      <c r="E46" s="170" t="s">
        <v>477</v>
      </c>
      <c r="F46" s="170" t="s">
        <v>918</v>
      </c>
      <c r="G46" s="170" t="s">
        <v>919</v>
      </c>
      <c r="H46" s="779" t="s">
        <v>72</v>
      </c>
      <c r="I46" s="170" t="s">
        <v>20</v>
      </c>
      <c r="J46" s="170" t="s">
        <v>20</v>
      </c>
      <c r="K46" s="170" t="s">
        <v>72</v>
      </c>
      <c r="L46" s="170" t="s">
        <v>20</v>
      </c>
      <c r="M46" s="170" t="s">
        <v>20</v>
      </c>
      <c r="N46" s="170" t="s">
        <v>72</v>
      </c>
      <c r="O46" s="170" t="s">
        <v>20</v>
      </c>
      <c r="P46" s="170" t="s">
        <v>20</v>
      </c>
      <c r="Q46" s="192"/>
      <c r="R46" s="177"/>
      <c r="S46" s="177"/>
      <c r="T46" s="177"/>
      <c r="U46" s="494"/>
      <c r="V46" s="770"/>
      <c r="W46" s="177"/>
      <c r="X46" s="177"/>
      <c r="Y46" s="177"/>
      <c r="Z46" s="177"/>
      <c r="AA46" s="177"/>
      <c r="AB46" s="177"/>
      <c r="AC46" s="177"/>
      <c r="AD46" s="177"/>
      <c r="AE46" s="177"/>
      <c r="AF46" s="177"/>
    </row>
    <row r="47" spans="1:32" ht="16.5" customHeight="1">
      <c r="A47" s="14" t="s">
        <v>1813</v>
      </c>
      <c r="B47" s="1209">
        <v>28</v>
      </c>
      <c r="C47" s="1209">
        <v>808</v>
      </c>
      <c r="D47" s="1209">
        <v>155</v>
      </c>
      <c r="E47" s="1488">
        <v>31703</v>
      </c>
      <c r="F47" s="1489">
        <v>1828</v>
      </c>
      <c r="G47" s="1490">
        <v>1381.5833333333333</v>
      </c>
      <c r="H47" s="496">
        <v>239017</v>
      </c>
      <c r="I47" s="496">
        <v>242183</v>
      </c>
      <c r="J47" s="496">
        <v>21900</v>
      </c>
      <c r="K47" s="496">
        <v>255285</v>
      </c>
      <c r="L47" s="496">
        <v>153968</v>
      </c>
      <c r="M47" s="496">
        <v>20453</v>
      </c>
      <c r="N47" s="780" t="s">
        <v>866</v>
      </c>
      <c r="O47" s="496">
        <v>46935</v>
      </c>
      <c r="P47" s="779">
        <v>3679</v>
      </c>
      <c r="Q47" s="192"/>
      <c r="R47" s="177"/>
      <c r="S47" s="177"/>
      <c r="T47" s="177"/>
      <c r="U47" s="177"/>
      <c r="V47" s="497"/>
      <c r="W47" s="177"/>
      <c r="X47" s="177"/>
      <c r="Y47" s="177"/>
      <c r="Z47" s="177"/>
      <c r="AA47" s="177"/>
      <c r="AB47" s="177"/>
      <c r="AC47" s="177"/>
      <c r="AD47" s="177"/>
      <c r="AE47" s="177"/>
      <c r="AF47" s="177"/>
    </row>
    <row r="48" spans="1:32" ht="16.5" customHeight="1">
      <c r="A48" s="14" t="s">
        <v>624</v>
      </c>
      <c r="B48" s="170">
        <v>5</v>
      </c>
      <c r="C48" s="170">
        <v>181</v>
      </c>
      <c r="D48" s="170">
        <v>77</v>
      </c>
      <c r="E48" s="499">
        <v>32574</v>
      </c>
      <c r="F48" s="498">
        <v>1949</v>
      </c>
      <c r="G48" s="205">
        <v>1414</v>
      </c>
      <c r="H48" s="496">
        <v>312737</v>
      </c>
      <c r="I48" s="496">
        <v>262607</v>
      </c>
      <c r="J48" s="496">
        <v>24535</v>
      </c>
      <c r="K48" s="496">
        <v>258050</v>
      </c>
      <c r="L48" s="496">
        <v>142865</v>
      </c>
      <c r="M48" s="496">
        <v>21143</v>
      </c>
      <c r="N48" s="780" t="s">
        <v>866</v>
      </c>
      <c r="O48" s="496">
        <v>49030</v>
      </c>
      <c r="P48" s="779">
        <v>3679</v>
      </c>
      <c r="Q48" s="192"/>
      <c r="R48" s="177"/>
      <c r="S48" s="177"/>
      <c r="T48" s="177"/>
      <c r="U48" s="491"/>
      <c r="V48" s="497"/>
      <c r="W48" s="491"/>
      <c r="X48" s="491"/>
      <c r="Y48" s="491"/>
      <c r="Z48" s="491"/>
      <c r="AA48" s="491"/>
      <c r="AB48" s="491"/>
      <c r="AC48" s="491"/>
      <c r="AD48" s="177"/>
      <c r="AE48" s="177"/>
      <c r="AF48" s="177"/>
    </row>
    <row r="49" spans="1:32" ht="16.5" customHeight="1">
      <c r="A49" s="14" t="s">
        <v>1698</v>
      </c>
      <c r="B49" s="170" t="s">
        <v>1795</v>
      </c>
      <c r="C49" s="170">
        <v>319</v>
      </c>
      <c r="D49" s="1450" t="s">
        <v>1795</v>
      </c>
      <c r="E49" s="1428">
        <v>32952.25</v>
      </c>
      <c r="F49" s="1453">
        <v>1935.6666666666667</v>
      </c>
      <c r="G49" s="205">
        <v>1408.9166666666667</v>
      </c>
      <c r="H49" s="1449">
        <v>281941.51</v>
      </c>
      <c r="I49" s="1449">
        <v>267540.80459999997</v>
      </c>
      <c r="J49" s="1449">
        <v>28053.045099999999</v>
      </c>
      <c r="K49" s="1449">
        <v>261701</v>
      </c>
      <c r="L49" s="1449">
        <v>136174.04999999999</v>
      </c>
      <c r="M49" s="1449">
        <v>20280.98</v>
      </c>
      <c r="N49" s="780" t="s">
        <v>866</v>
      </c>
      <c r="O49" s="1449">
        <v>55070.39</v>
      </c>
      <c r="P49" s="779">
        <v>3981.2180800000001</v>
      </c>
      <c r="Q49" s="192"/>
      <c r="R49" s="177"/>
      <c r="S49" s="177"/>
      <c r="T49" s="177"/>
      <c r="U49" s="491"/>
      <c r="V49" s="491"/>
      <c r="W49" s="491"/>
      <c r="X49" s="491"/>
      <c r="Y49" s="491"/>
      <c r="Z49" s="491"/>
      <c r="AA49" s="491"/>
      <c r="AB49" s="491"/>
      <c r="AC49" s="491"/>
      <c r="AD49" s="177"/>
      <c r="AE49" s="177"/>
      <c r="AF49" s="177"/>
    </row>
    <row r="50" spans="1:32" ht="16.5" customHeight="1">
      <c r="A50" s="14" t="s">
        <v>1867</v>
      </c>
      <c r="B50" s="1809">
        <v>0</v>
      </c>
      <c r="C50" s="170">
        <v>105</v>
      </c>
      <c r="D50" s="1810">
        <v>0</v>
      </c>
      <c r="E50" s="778">
        <v>34361.166666666664</v>
      </c>
      <c r="F50" s="496">
        <v>1909.75</v>
      </c>
      <c r="G50" s="779">
        <v>1387.4166666666667</v>
      </c>
      <c r="H50" s="496">
        <v>339604</v>
      </c>
      <c r="I50" s="496">
        <v>285953</v>
      </c>
      <c r="J50" s="496">
        <v>27336</v>
      </c>
      <c r="K50" s="496">
        <v>509841</v>
      </c>
      <c r="L50" s="496">
        <v>145878</v>
      </c>
      <c r="M50" s="496">
        <v>23542</v>
      </c>
      <c r="N50" s="780" t="s">
        <v>866</v>
      </c>
      <c r="O50" s="686">
        <v>59559</v>
      </c>
      <c r="P50" s="192">
        <v>4363</v>
      </c>
      <c r="Q50" s="192"/>
      <c r="R50" s="192"/>
      <c r="S50" s="177"/>
      <c r="T50" s="177"/>
      <c r="U50" s="491"/>
      <c r="V50" s="491"/>
      <c r="W50" s="491"/>
      <c r="X50" s="491"/>
      <c r="Y50" s="491"/>
      <c r="Z50" s="491"/>
      <c r="AA50" s="491"/>
      <c r="AB50" s="491"/>
      <c r="AC50" s="491"/>
      <c r="AD50" s="177"/>
      <c r="AE50" s="177"/>
      <c r="AF50" s="177"/>
    </row>
    <row r="51" spans="1:32" ht="16.5" customHeight="1">
      <c r="B51" s="1428"/>
      <c r="C51" s="1428"/>
      <c r="D51" s="1428"/>
      <c r="E51" s="1428"/>
      <c r="F51" s="1428"/>
      <c r="I51" s="1428"/>
      <c r="J51" s="1428"/>
      <c r="K51" s="1428"/>
      <c r="L51" s="1428"/>
      <c r="M51" s="1428"/>
      <c r="N51" s="1428"/>
      <c r="O51" s="1428"/>
      <c r="Q51" s="192"/>
      <c r="R51" s="192"/>
      <c r="S51" s="192"/>
      <c r="T51" s="177"/>
    </row>
    <row r="52" spans="1:32" ht="16.5" customHeight="1">
      <c r="B52" s="1428"/>
      <c r="C52" s="1428"/>
      <c r="D52" s="1428"/>
      <c r="E52" s="1428"/>
      <c r="F52" s="1428"/>
      <c r="I52" s="1428"/>
      <c r="J52" s="1428"/>
      <c r="K52" s="1428"/>
      <c r="L52" s="1428"/>
      <c r="M52" s="1428"/>
      <c r="N52" s="1428"/>
      <c r="O52" s="1428"/>
      <c r="Q52" s="192"/>
      <c r="R52" s="192"/>
      <c r="S52" s="192"/>
      <c r="T52" s="177"/>
    </row>
    <row r="53" spans="1:32" ht="16.5" customHeight="1">
      <c r="B53" s="1428"/>
      <c r="C53" s="1428"/>
      <c r="D53" s="1428"/>
      <c r="E53" s="1428"/>
      <c r="F53" s="1428"/>
      <c r="I53" s="1428"/>
      <c r="J53" s="1428"/>
      <c r="K53" s="1428"/>
      <c r="L53" s="1428"/>
      <c r="M53" s="1428"/>
      <c r="N53" s="1428"/>
      <c r="O53" s="1428"/>
      <c r="Q53" s="192"/>
      <c r="R53" s="192"/>
      <c r="S53" s="192"/>
      <c r="T53" s="177"/>
    </row>
    <row r="54" spans="1:32" ht="16.5" customHeight="1">
      <c r="A54" s="413" t="s">
        <v>2050</v>
      </c>
      <c r="B54" s="67" t="s">
        <v>378</v>
      </c>
      <c r="C54" s="253">
        <v>2</v>
      </c>
      <c r="D54" s="253" t="s">
        <v>378</v>
      </c>
      <c r="E54" s="886">
        <f>'5-1～2'!N74</f>
        <v>34830</v>
      </c>
      <c r="F54" s="253">
        <v>1903</v>
      </c>
      <c r="G54" s="253">
        <v>1402</v>
      </c>
      <c r="H54" s="500">
        <v>35792</v>
      </c>
      <c r="I54" s="253">
        <v>25111</v>
      </c>
      <c r="J54" s="253">
        <v>2565</v>
      </c>
      <c r="K54" s="501">
        <v>36671</v>
      </c>
      <c r="L54" s="253">
        <v>12995</v>
      </c>
      <c r="M54" s="253">
        <v>2564</v>
      </c>
      <c r="N54" s="781" t="s">
        <v>866</v>
      </c>
      <c r="O54" s="782">
        <v>4560</v>
      </c>
      <c r="P54" s="17">
        <v>323</v>
      </c>
      <c r="Q54" s="783"/>
      <c r="R54" s="192"/>
      <c r="S54" s="192"/>
      <c r="T54" s="177"/>
    </row>
    <row r="55" spans="1:32" ht="16.5" customHeight="1">
      <c r="A55" s="771" t="s">
        <v>2014</v>
      </c>
      <c r="B55" s="67" t="s">
        <v>378</v>
      </c>
      <c r="C55" s="253">
        <v>19</v>
      </c>
      <c r="D55" s="253" t="s">
        <v>378</v>
      </c>
      <c r="E55" s="886">
        <f>'5-1～2'!N75</f>
        <v>34752</v>
      </c>
      <c r="F55" s="253">
        <v>1922</v>
      </c>
      <c r="G55" s="253">
        <v>1398</v>
      </c>
      <c r="H55" s="500">
        <v>18557</v>
      </c>
      <c r="I55" s="253">
        <v>29013</v>
      </c>
      <c r="J55" s="253">
        <v>3120</v>
      </c>
      <c r="K55" s="501">
        <v>24105</v>
      </c>
      <c r="L55" s="253">
        <v>10933</v>
      </c>
      <c r="M55" s="253">
        <v>1623</v>
      </c>
      <c r="N55" s="781" t="s">
        <v>866</v>
      </c>
      <c r="O55" s="782">
        <v>4982</v>
      </c>
      <c r="P55" s="17">
        <v>370</v>
      </c>
      <c r="Q55" s="783"/>
      <c r="R55" s="192"/>
      <c r="S55" s="192"/>
      <c r="T55" s="177"/>
    </row>
    <row r="56" spans="1:32" ht="16.5" customHeight="1">
      <c r="A56" s="771" t="s">
        <v>1678</v>
      </c>
      <c r="B56" s="67" t="s">
        <v>378</v>
      </c>
      <c r="C56" s="253">
        <v>5</v>
      </c>
      <c r="D56" s="253" t="s">
        <v>378</v>
      </c>
      <c r="E56" s="886">
        <f>'5-1～2'!N76</f>
        <v>33480</v>
      </c>
      <c r="F56" s="253">
        <v>1874</v>
      </c>
      <c r="G56" s="253">
        <v>1346</v>
      </c>
      <c r="H56" s="500">
        <v>17785</v>
      </c>
      <c r="I56" s="253">
        <v>22569</v>
      </c>
      <c r="J56" s="253">
        <v>2343</v>
      </c>
      <c r="K56" s="501">
        <v>13216</v>
      </c>
      <c r="L56" s="253">
        <v>7647</v>
      </c>
      <c r="M56" s="253">
        <v>1318</v>
      </c>
      <c r="N56" s="781" t="s">
        <v>866</v>
      </c>
      <c r="O56" s="782">
        <v>5506</v>
      </c>
      <c r="P56" s="17">
        <v>418</v>
      </c>
      <c r="Q56" s="783"/>
      <c r="R56" s="192"/>
      <c r="S56" s="192"/>
      <c r="T56" s="177"/>
    </row>
    <row r="57" spans="1:32" ht="16.5" customHeight="1">
      <c r="A57" s="771" t="s">
        <v>1694</v>
      </c>
      <c r="B57" s="67" t="s">
        <v>378</v>
      </c>
      <c r="C57" s="253">
        <v>4</v>
      </c>
      <c r="D57" s="253" t="s">
        <v>378</v>
      </c>
      <c r="E57" s="886">
        <f>'5-1～2'!N77</f>
        <v>31648</v>
      </c>
      <c r="F57" s="253">
        <v>1796</v>
      </c>
      <c r="G57" s="253">
        <v>1281</v>
      </c>
      <c r="H57" s="500">
        <v>37047</v>
      </c>
      <c r="I57" s="253">
        <v>25685</v>
      </c>
      <c r="J57" s="253">
        <v>2266</v>
      </c>
      <c r="K57" s="501">
        <v>18391</v>
      </c>
      <c r="L57" s="253">
        <v>7193</v>
      </c>
      <c r="M57" s="253">
        <v>1207</v>
      </c>
      <c r="N57" s="781" t="s">
        <v>866</v>
      </c>
      <c r="O57" s="782">
        <v>7075</v>
      </c>
      <c r="P57" s="17">
        <v>536</v>
      </c>
      <c r="Q57" s="783"/>
      <c r="R57" s="192"/>
      <c r="S57" s="192"/>
      <c r="T57" s="177"/>
    </row>
    <row r="58" spans="1:32" ht="16.5" customHeight="1">
      <c r="A58" s="771" t="s">
        <v>1943</v>
      </c>
      <c r="B58" s="67" t="s">
        <v>378</v>
      </c>
      <c r="C58" s="253">
        <v>5</v>
      </c>
      <c r="D58" s="253" t="s">
        <v>378</v>
      </c>
      <c r="E58" s="886">
        <f>'5-1～2'!N78</f>
        <v>32634</v>
      </c>
      <c r="F58" s="253">
        <v>1835</v>
      </c>
      <c r="G58" s="253">
        <v>1335</v>
      </c>
      <c r="H58" s="500">
        <v>15717</v>
      </c>
      <c r="I58" s="253">
        <v>22947</v>
      </c>
      <c r="J58" s="253">
        <v>2221</v>
      </c>
      <c r="K58" s="501">
        <v>12522</v>
      </c>
      <c r="L58" s="253">
        <v>5734</v>
      </c>
      <c r="M58" s="253">
        <v>1311</v>
      </c>
      <c r="N58" s="781" t="s">
        <v>866</v>
      </c>
      <c r="O58" s="782">
        <v>5046</v>
      </c>
      <c r="P58" s="17">
        <v>369</v>
      </c>
      <c r="Q58" s="783"/>
      <c r="R58" s="783"/>
      <c r="S58" s="192"/>
      <c r="T58" s="177"/>
    </row>
    <row r="59" spans="1:32" s="502" customFormat="1" ht="16.5" customHeight="1">
      <c r="A59" s="771" t="s">
        <v>1956</v>
      </c>
      <c r="B59" s="67" t="s">
        <v>378</v>
      </c>
      <c r="C59" s="253">
        <v>3</v>
      </c>
      <c r="D59" s="253" t="s">
        <v>378</v>
      </c>
      <c r="E59" s="886">
        <f>'5-1～2'!N79</f>
        <v>33958</v>
      </c>
      <c r="F59" s="253">
        <v>1903</v>
      </c>
      <c r="G59" s="253">
        <v>1382</v>
      </c>
      <c r="H59" s="500">
        <v>38593</v>
      </c>
      <c r="I59" s="253">
        <v>21274</v>
      </c>
      <c r="J59" s="253">
        <v>2290</v>
      </c>
      <c r="K59" s="501">
        <v>91912</v>
      </c>
      <c r="L59" s="253">
        <v>8917</v>
      </c>
      <c r="M59" s="253">
        <v>2899</v>
      </c>
      <c r="N59" s="781" t="s">
        <v>866</v>
      </c>
      <c r="O59" s="782">
        <v>4739</v>
      </c>
      <c r="P59" s="17">
        <v>345</v>
      </c>
      <c r="Q59" s="783"/>
      <c r="R59" s="783"/>
      <c r="S59" s="783"/>
      <c r="T59" s="783"/>
      <c r="U59" s="783"/>
      <c r="V59" s="783"/>
      <c r="W59" s="783"/>
      <c r="X59" s="783"/>
      <c r="Y59" s="783"/>
    </row>
    <row r="60" spans="1:32" s="502" customFormat="1" ht="16.5" customHeight="1">
      <c r="A60" s="771" t="s">
        <v>921</v>
      </c>
      <c r="B60" s="67" t="s">
        <v>378</v>
      </c>
      <c r="C60" s="253">
        <v>18</v>
      </c>
      <c r="D60" s="253" t="s">
        <v>378</v>
      </c>
      <c r="E60" s="886">
        <f>'5-1～2'!N80</f>
        <v>34773</v>
      </c>
      <c r="F60" s="253">
        <v>1941</v>
      </c>
      <c r="G60" s="253">
        <v>1410</v>
      </c>
      <c r="H60" s="500">
        <v>32981</v>
      </c>
      <c r="I60" s="253">
        <v>24085</v>
      </c>
      <c r="J60" s="253">
        <v>1957</v>
      </c>
      <c r="K60" s="501">
        <v>162092</v>
      </c>
      <c r="L60" s="253">
        <v>16243</v>
      </c>
      <c r="M60" s="253">
        <v>4337</v>
      </c>
      <c r="N60" s="781" t="s">
        <v>866</v>
      </c>
      <c r="O60" s="782">
        <v>5609</v>
      </c>
      <c r="P60" s="17">
        <v>413</v>
      </c>
      <c r="Q60" s="783"/>
      <c r="R60" s="783"/>
      <c r="S60" s="783"/>
      <c r="T60" s="783"/>
      <c r="U60" s="783"/>
      <c r="V60" s="783"/>
      <c r="W60" s="783"/>
      <c r="X60" s="783"/>
      <c r="Y60" s="783"/>
    </row>
    <row r="61" spans="1:32" s="502" customFormat="1" ht="16.5" customHeight="1">
      <c r="A61" s="771" t="s">
        <v>1209</v>
      </c>
      <c r="B61" s="67" t="s">
        <v>378</v>
      </c>
      <c r="C61" s="253">
        <v>14</v>
      </c>
      <c r="D61" s="253" t="s">
        <v>378</v>
      </c>
      <c r="E61" s="886">
        <f>'5-1～2'!N81</f>
        <v>36310</v>
      </c>
      <c r="F61" s="253">
        <v>2034</v>
      </c>
      <c r="G61" s="253">
        <v>1460</v>
      </c>
      <c r="H61" s="500">
        <v>19201</v>
      </c>
      <c r="I61" s="253">
        <v>30554</v>
      </c>
      <c r="J61" s="253">
        <v>3273</v>
      </c>
      <c r="K61" s="501">
        <v>30619</v>
      </c>
      <c r="L61" s="253">
        <v>24324</v>
      </c>
      <c r="M61" s="253">
        <v>2231</v>
      </c>
      <c r="N61" s="781" t="s">
        <v>866</v>
      </c>
      <c r="O61" s="782">
        <v>4870</v>
      </c>
      <c r="P61" s="17">
        <v>354</v>
      </c>
      <c r="Q61" s="783"/>
      <c r="R61" s="783"/>
      <c r="S61" s="783"/>
      <c r="T61" s="783"/>
      <c r="U61" s="783"/>
      <c r="V61" s="783"/>
      <c r="W61" s="783"/>
      <c r="X61" s="783"/>
      <c r="Y61" s="783"/>
    </row>
    <row r="62" spans="1:32" s="502" customFormat="1" ht="16.5" customHeight="1">
      <c r="A62" s="771" t="s">
        <v>1366</v>
      </c>
      <c r="B62" s="67" t="s">
        <v>378</v>
      </c>
      <c r="C62" s="253">
        <v>6</v>
      </c>
      <c r="D62" s="253" t="s">
        <v>378</v>
      </c>
      <c r="E62" s="886">
        <f>'5-1～2'!N82</f>
        <v>36726</v>
      </c>
      <c r="F62" s="253">
        <v>2068</v>
      </c>
      <c r="G62" s="253">
        <v>1465</v>
      </c>
      <c r="H62" s="500">
        <v>21637</v>
      </c>
      <c r="I62" s="253">
        <v>22857</v>
      </c>
      <c r="J62" s="253">
        <v>1834</v>
      </c>
      <c r="K62" s="501">
        <v>19224</v>
      </c>
      <c r="L62" s="253">
        <v>15901</v>
      </c>
      <c r="M62" s="253">
        <v>1528</v>
      </c>
      <c r="N62" s="781" t="s">
        <v>866</v>
      </c>
      <c r="O62" s="782">
        <v>5149</v>
      </c>
      <c r="P62" s="17">
        <v>375</v>
      </c>
      <c r="Q62" s="783"/>
      <c r="R62" s="783"/>
      <c r="S62" s="783"/>
      <c r="T62" s="783"/>
      <c r="U62" s="783"/>
      <c r="V62" s="783"/>
      <c r="W62" s="783"/>
      <c r="X62" s="783"/>
      <c r="Y62" s="783"/>
    </row>
    <row r="63" spans="1:32" s="502" customFormat="1" ht="16.5" customHeight="1">
      <c r="A63" s="771" t="s">
        <v>1585</v>
      </c>
      <c r="B63" s="67" t="s">
        <v>378</v>
      </c>
      <c r="C63" s="253">
        <v>3</v>
      </c>
      <c r="D63" s="253" t="s">
        <v>378</v>
      </c>
      <c r="E63" s="886">
        <f>'5-1～2'!N83</f>
        <v>35744</v>
      </c>
      <c r="F63" s="253">
        <v>2021</v>
      </c>
      <c r="G63" s="253">
        <v>1419</v>
      </c>
      <c r="H63" s="500">
        <v>23418</v>
      </c>
      <c r="I63" s="253">
        <v>23872</v>
      </c>
      <c r="J63" s="253">
        <v>2158</v>
      </c>
      <c r="K63" s="501">
        <v>34465</v>
      </c>
      <c r="L63" s="253">
        <v>17197</v>
      </c>
      <c r="M63" s="253">
        <v>1932</v>
      </c>
      <c r="N63" s="781" t="s">
        <v>866</v>
      </c>
      <c r="O63" s="782">
        <v>5495</v>
      </c>
      <c r="P63" s="17">
        <v>386</v>
      </c>
      <c r="Q63" s="783"/>
      <c r="R63" s="783"/>
      <c r="S63" s="783"/>
      <c r="T63" s="783"/>
      <c r="U63" s="783"/>
      <c r="V63" s="783"/>
      <c r="W63" s="783"/>
      <c r="X63" s="783"/>
      <c r="Y63" s="783"/>
    </row>
    <row r="64" spans="1:32" s="502" customFormat="1" ht="16.5" customHeight="1">
      <c r="A64" s="413" t="s">
        <v>1604</v>
      </c>
      <c r="B64" s="67" t="s">
        <v>378</v>
      </c>
      <c r="C64" s="253">
        <v>6</v>
      </c>
      <c r="D64" s="253" t="s">
        <v>378</v>
      </c>
      <c r="E64" s="886">
        <f>'5-1～2'!N84</f>
        <v>34774</v>
      </c>
      <c r="F64" s="253">
        <v>1963</v>
      </c>
      <c r="G64" s="253">
        <v>1397</v>
      </c>
      <c r="H64" s="500">
        <v>14941</v>
      </c>
      <c r="I64" s="784">
        <v>24375</v>
      </c>
      <c r="J64" s="893">
        <v>1723</v>
      </c>
      <c r="K64" s="253">
        <v>28403</v>
      </c>
      <c r="L64" s="501">
        <v>15307</v>
      </c>
      <c r="M64" s="253">
        <v>2190</v>
      </c>
      <c r="N64" s="781" t="s">
        <v>866</v>
      </c>
      <c r="O64" s="782">
        <v>5489</v>
      </c>
      <c r="P64" s="17">
        <v>415</v>
      </c>
      <c r="Q64" s="783"/>
      <c r="R64" s="783"/>
      <c r="S64" s="783"/>
      <c r="T64" s="783"/>
      <c r="U64" s="783"/>
      <c r="V64" s="783"/>
      <c r="W64" s="783"/>
      <c r="X64" s="783"/>
      <c r="Y64" s="783"/>
    </row>
    <row r="65" spans="1:25" s="502" customFormat="1" ht="16.5" customHeight="1">
      <c r="A65" s="771" t="s">
        <v>1615</v>
      </c>
      <c r="B65" s="67" t="s">
        <v>378</v>
      </c>
      <c r="C65" s="253">
        <v>2</v>
      </c>
      <c r="D65" s="253" t="s">
        <v>378</v>
      </c>
      <c r="E65" s="886">
        <f>'5-1～2'!N85</f>
        <v>33495</v>
      </c>
      <c r="F65" s="253">
        <v>1907</v>
      </c>
      <c r="G65" s="253">
        <v>1356</v>
      </c>
      <c r="H65" s="500">
        <v>24469</v>
      </c>
      <c r="I65" s="784">
        <v>25491</v>
      </c>
      <c r="J65" s="893">
        <v>2174</v>
      </c>
      <c r="K65" s="253">
        <v>25662</v>
      </c>
      <c r="L65" s="501">
        <v>10706</v>
      </c>
      <c r="M65" s="253">
        <v>1580</v>
      </c>
      <c r="N65" s="781" t="s">
        <v>866</v>
      </c>
      <c r="O65" s="782">
        <v>4434</v>
      </c>
      <c r="P65" s="17">
        <v>322</v>
      </c>
      <c r="Q65" s="783"/>
      <c r="R65" s="783"/>
      <c r="S65" s="783"/>
      <c r="T65" s="783"/>
      <c r="U65" s="783"/>
      <c r="V65" s="783"/>
      <c r="W65" s="783"/>
      <c r="X65" s="783"/>
      <c r="Y65" s="783"/>
    </row>
    <row r="66" spans="1:25" s="502" customFormat="1" ht="16.5" customHeight="1">
      <c r="A66" s="771" t="s">
        <v>1644</v>
      </c>
      <c r="B66" s="67" t="s">
        <v>378</v>
      </c>
      <c r="C66" s="253">
        <v>6</v>
      </c>
      <c r="D66" s="253" t="s">
        <v>378</v>
      </c>
      <c r="E66" s="886">
        <f>'5-1～2'!N86</f>
        <v>33760</v>
      </c>
      <c r="F66" s="253">
        <v>1903</v>
      </c>
      <c r="G66" s="253">
        <v>1370</v>
      </c>
      <c r="H66" s="500">
        <v>21324</v>
      </c>
      <c r="I66" s="784">
        <v>24424</v>
      </c>
      <c r="J66" s="893">
        <v>2470</v>
      </c>
      <c r="K66" s="253">
        <v>46831</v>
      </c>
      <c r="L66" s="501">
        <v>12752</v>
      </c>
      <c r="M66" s="253">
        <v>2275</v>
      </c>
      <c r="N66" s="781" t="s">
        <v>866</v>
      </c>
      <c r="O66" s="782">
        <v>4639</v>
      </c>
      <c r="P66" s="891">
        <v>339</v>
      </c>
      <c r="Q66" s="783"/>
      <c r="R66" s="783"/>
      <c r="S66" s="783"/>
      <c r="T66" s="783"/>
      <c r="U66" s="783"/>
      <c r="V66" s="783"/>
      <c r="W66" s="783"/>
      <c r="X66" s="783"/>
      <c r="Y66" s="783"/>
    </row>
    <row r="67" spans="1:25" s="502" customFormat="1" ht="16.5" customHeight="1">
      <c r="A67" s="771" t="s">
        <v>2014</v>
      </c>
      <c r="B67" s="67" t="s">
        <v>378</v>
      </c>
      <c r="C67" s="253">
        <v>3</v>
      </c>
      <c r="D67" s="253" t="s">
        <v>378</v>
      </c>
      <c r="E67" s="886">
        <f>'5-1～2'!N87</f>
        <v>34160</v>
      </c>
      <c r="F67" s="253">
        <v>1923</v>
      </c>
      <c r="G67" s="253">
        <v>1376</v>
      </c>
      <c r="H67" s="500">
        <v>21379</v>
      </c>
      <c r="I67" s="784">
        <v>26510</v>
      </c>
      <c r="J67" s="893">
        <v>2249</v>
      </c>
      <c r="K67" s="253">
        <v>27059</v>
      </c>
      <c r="L67" s="501">
        <v>11288</v>
      </c>
      <c r="M67" s="253">
        <v>1900</v>
      </c>
      <c r="N67" s="781" t="s">
        <v>866</v>
      </c>
      <c r="O67" s="782">
        <v>4912</v>
      </c>
      <c r="P67" s="2148">
        <v>368</v>
      </c>
      <c r="Q67" s="783"/>
      <c r="R67" s="783"/>
      <c r="S67" s="783"/>
      <c r="T67" s="783"/>
      <c r="U67" s="783"/>
      <c r="V67" s="783"/>
      <c r="W67" s="783"/>
      <c r="X67" s="783"/>
      <c r="Y67" s="783"/>
    </row>
    <row r="68" spans="1:25" s="502" customFormat="1" ht="16.5" customHeight="1">
      <c r="A68" s="771" t="s">
        <v>1678</v>
      </c>
      <c r="B68" s="67" t="s">
        <v>378</v>
      </c>
      <c r="C68" s="253">
        <v>1</v>
      </c>
      <c r="D68" s="253" t="s">
        <v>378</v>
      </c>
      <c r="E68" s="886">
        <f>'5-1～2'!N88</f>
        <v>33271</v>
      </c>
      <c r="F68" s="253">
        <v>1873</v>
      </c>
      <c r="G68" s="253">
        <v>1326</v>
      </c>
      <c r="H68" s="500">
        <v>22098</v>
      </c>
      <c r="I68" s="784">
        <v>24158</v>
      </c>
      <c r="J68" s="503">
        <v>2092</v>
      </c>
      <c r="K68" s="253">
        <v>14929</v>
      </c>
      <c r="L68" s="501">
        <v>7999</v>
      </c>
      <c r="M68" s="253">
        <v>1350</v>
      </c>
      <c r="N68" s="781" t="s">
        <v>866</v>
      </c>
      <c r="O68" s="782">
        <v>5658</v>
      </c>
      <c r="P68" s="17">
        <v>430</v>
      </c>
      <c r="Q68" s="783"/>
      <c r="R68" s="783"/>
      <c r="S68" s="783"/>
      <c r="T68" s="783"/>
      <c r="U68" s="783"/>
      <c r="V68" s="783"/>
      <c r="W68" s="783"/>
      <c r="X68" s="783"/>
      <c r="Y68" s="783"/>
    </row>
    <row r="69" spans="1:25" s="502" customFormat="1" ht="16.5" customHeight="1" thickBot="1">
      <c r="A69" s="771"/>
      <c r="B69" s="67"/>
      <c r="C69" s="253"/>
      <c r="D69" s="253"/>
      <c r="E69" s="67"/>
      <c r="F69" s="253"/>
      <c r="G69" s="253"/>
      <c r="H69" s="500"/>
      <c r="I69" s="784"/>
      <c r="J69" s="503"/>
      <c r="K69" s="253"/>
      <c r="L69" s="501"/>
      <c r="M69" s="253"/>
      <c r="N69" s="781"/>
      <c r="O69" s="782"/>
      <c r="P69" s="17"/>
      <c r="Q69" s="783"/>
      <c r="R69" s="783"/>
      <c r="S69" s="783"/>
      <c r="T69" s="783"/>
      <c r="U69" s="783"/>
      <c r="V69" s="783"/>
      <c r="W69" s="783"/>
      <c r="X69" s="783"/>
      <c r="Y69" s="783"/>
    </row>
    <row r="70" spans="1:25" s="502" customFormat="1" ht="16.5" customHeight="1" thickBot="1">
      <c r="A70" s="483" t="s">
        <v>36</v>
      </c>
      <c r="B70" s="1256" t="str">
        <f>IFERROR(((B68/RIGHT(B56,6))*100)-100,"-")</f>
        <v>-</v>
      </c>
      <c r="C70" s="2146">
        <f>((C68/RIGHT(C56,6))*100)-100</f>
        <v>-80</v>
      </c>
      <c r="D70" s="1324" t="str">
        <f>IFERROR(((D68/RIGHT(D56,6))*100)-100,"-")</f>
        <v>-</v>
      </c>
      <c r="E70" s="2146">
        <f t="shared" ref="E70:M70" si="5">((E68/RIGHT(E56,6))*100)-100</f>
        <v>-0.62425328554360249</v>
      </c>
      <c r="F70" s="2146">
        <f t="shared" si="5"/>
        <v>-5.3361792956238219E-2</v>
      </c>
      <c r="G70" s="2146">
        <f t="shared" si="5"/>
        <v>-1.4858841010401136</v>
      </c>
      <c r="H70" s="2146">
        <f t="shared" si="5"/>
        <v>24.250773123418611</v>
      </c>
      <c r="I70" s="2146">
        <f t="shared" si="5"/>
        <v>7.0406309539634151</v>
      </c>
      <c r="J70" s="2146">
        <f t="shared" si="5"/>
        <v>-10.712761416986766</v>
      </c>
      <c r="K70" s="2146">
        <f t="shared" si="5"/>
        <v>12.961561743341406</v>
      </c>
      <c r="L70" s="2146">
        <f t="shared" si="5"/>
        <v>4.6031123316333264</v>
      </c>
      <c r="M70" s="2146">
        <f t="shared" si="5"/>
        <v>2.427921092564489</v>
      </c>
      <c r="N70" s="887" t="s">
        <v>920</v>
      </c>
      <c r="O70" s="2147">
        <f>((O68/RIGHT(O56,6))*100)-100</f>
        <v>2.7606247729749356</v>
      </c>
      <c r="P70" s="2147">
        <f>((P68/RIGHT(P56,6))*100)-100</f>
        <v>2.8708133971291829</v>
      </c>
      <c r="Q70" s="783"/>
      <c r="R70" s="783"/>
      <c r="S70" s="783"/>
      <c r="T70" s="783"/>
      <c r="U70" s="783"/>
      <c r="V70" s="783"/>
      <c r="W70" s="783"/>
      <c r="X70" s="783"/>
      <c r="Y70" s="783"/>
    </row>
    <row r="71" spans="1:25" s="502" customFormat="1" ht="16.5" customHeight="1">
      <c r="A71" s="2253"/>
      <c r="B71" s="2255" t="s">
        <v>869</v>
      </c>
      <c r="C71" s="2255"/>
      <c r="D71" s="2255"/>
      <c r="E71" s="2255" t="s">
        <v>700</v>
      </c>
      <c r="F71" s="2255"/>
      <c r="G71" s="2257" t="s">
        <v>907</v>
      </c>
      <c r="H71" s="2255" t="s">
        <v>875</v>
      </c>
      <c r="I71" s="2255"/>
      <c r="J71" s="2255"/>
      <c r="K71" s="2255" t="s">
        <v>922</v>
      </c>
      <c r="L71" s="2255"/>
      <c r="M71" s="2255"/>
      <c r="N71" s="2259" t="s">
        <v>877</v>
      </c>
      <c r="O71" s="2257" t="s">
        <v>893</v>
      </c>
      <c r="P71" s="2257" t="s">
        <v>923</v>
      </c>
      <c r="Q71" s="783"/>
      <c r="R71" s="783"/>
      <c r="S71" s="783"/>
      <c r="T71" s="783"/>
      <c r="U71" s="783"/>
      <c r="V71" s="783"/>
      <c r="W71" s="783"/>
      <c r="X71" s="783"/>
      <c r="Y71" s="783"/>
    </row>
    <row r="72" spans="1:25" s="502" customFormat="1" ht="16.5" customHeight="1">
      <c r="A72" s="2254"/>
      <c r="B72" s="2256"/>
      <c r="C72" s="2256"/>
      <c r="D72" s="2256"/>
      <c r="E72" s="2256"/>
      <c r="F72" s="2256"/>
      <c r="G72" s="2258"/>
      <c r="H72" s="2256"/>
      <c r="I72" s="2256"/>
      <c r="J72" s="2256"/>
      <c r="K72" s="2256"/>
      <c r="L72" s="2256"/>
      <c r="M72" s="2256"/>
      <c r="N72" s="2256"/>
      <c r="O72" s="2258"/>
      <c r="P72" s="2258"/>
      <c r="Q72" s="783"/>
      <c r="R72" s="783"/>
      <c r="S72" s="783"/>
      <c r="T72" s="783"/>
      <c r="U72" s="783"/>
      <c r="V72" s="783"/>
      <c r="W72" s="783"/>
      <c r="X72" s="783"/>
      <c r="Y72" s="783"/>
    </row>
    <row r="73" spans="1:25" s="502" customFormat="1" ht="16" customHeight="1">
      <c r="A73" s="536" t="s">
        <v>1687</v>
      </c>
      <c r="B73" s="177"/>
      <c r="C73" s="177"/>
      <c r="D73" s="177"/>
      <c r="E73" s="177"/>
      <c r="F73" s="177"/>
      <c r="G73" s="177"/>
      <c r="H73" s="785"/>
      <c r="I73" s="785"/>
      <c r="J73" s="785"/>
      <c r="K73" s="785"/>
      <c r="L73" s="785"/>
      <c r="M73" s="785"/>
      <c r="N73" s="504"/>
      <c r="O73" s="177"/>
      <c r="P73" s="177"/>
      <c r="Q73" s="783"/>
      <c r="R73" s="783"/>
      <c r="S73" s="783"/>
      <c r="T73" s="783"/>
      <c r="U73" s="783"/>
      <c r="V73" s="783"/>
      <c r="W73" s="783"/>
      <c r="X73" s="783"/>
      <c r="Y73" s="783"/>
    </row>
    <row r="74" spans="1:25" s="502" customFormat="1" ht="16" customHeight="1">
      <c r="A74" s="177"/>
      <c r="B74" s="177"/>
      <c r="C74" s="177"/>
      <c r="D74" s="177"/>
      <c r="E74" s="177"/>
      <c r="F74" s="177"/>
      <c r="G74" s="177"/>
      <c r="H74" s="786"/>
      <c r="I74" s="786"/>
      <c r="J74" s="786"/>
      <c r="K74" s="786"/>
      <c r="L74" s="786"/>
      <c r="M74" s="786"/>
      <c r="N74" s="504"/>
      <c r="O74" s="177"/>
      <c r="P74" s="177"/>
      <c r="Q74" s="783"/>
      <c r="R74" s="783"/>
      <c r="S74" s="783"/>
      <c r="T74" s="783"/>
      <c r="U74" s="783"/>
      <c r="V74" s="783"/>
      <c r="W74" s="783"/>
      <c r="X74" s="783"/>
      <c r="Y74" s="783"/>
    </row>
    <row r="75" spans="1:25" ht="14.5" thickBot="1">
      <c r="R75" s="205"/>
    </row>
    <row r="76" spans="1:25">
      <c r="A76" s="754"/>
      <c r="B76" s="755" t="s">
        <v>900</v>
      </c>
      <c r="C76" s="755" t="s">
        <v>8</v>
      </c>
      <c r="D76" s="755" t="s">
        <v>836</v>
      </c>
      <c r="E76" s="755" t="s">
        <v>837</v>
      </c>
      <c r="F76" s="755" t="s">
        <v>838</v>
      </c>
      <c r="G76" s="756"/>
      <c r="H76" s="510" t="s">
        <v>901</v>
      </c>
      <c r="I76" s="755" t="s">
        <v>840</v>
      </c>
      <c r="J76" s="755" t="s">
        <v>710</v>
      </c>
      <c r="K76" s="509" t="s">
        <v>841</v>
      </c>
      <c r="L76" s="755" t="s">
        <v>897</v>
      </c>
      <c r="M76" s="755" t="s">
        <v>843</v>
      </c>
      <c r="N76" s="755" t="s">
        <v>844</v>
      </c>
      <c r="O76" s="755" t="s">
        <v>845</v>
      </c>
      <c r="P76" s="755" t="s">
        <v>886</v>
      </c>
      <c r="Q76" s="509" t="s">
        <v>846</v>
      </c>
      <c r="R76" s="205"/>
    </row>
    <row r="77" spans="1:25">
      <c r="A77" s="757" t="s">
        <v>847</v>
      </c>
      <c r="B77" s="163"/>
      <c r="C77" s="163"/>
      <c r="D77" s="758" t="s">
        <v>848</v>
      </c>
      <c r="E77" s="163"/>
      <c r="F77" s="163"/>
      <c r="G77" s="518"/>
      <c r="H77" s="759" t="s">
        <v>902</v>
      </c>
      <c r="I77" s="758" t="s">
        <v>850</v>
      </c>
      <c r="J77" s="163"/>
      <c r="K77" s="760" t="s">
        <v>83</v>
      </c>
      <c r="L77" s="758" t="s">
        <v>83</v>
      </c>
      <c r="M77" s="163"/>
      <c r="N77" s="163"/>
      <c r="O77" s="758" t="s">
        <v>852</v>
      </c>
      <c r="P77" s="758" t="s">
        <v>889</v>
      </c>
      <c r="Q77" s="761"/>
      <c r="R77" s="205"/>
    </row>
    <row r="78" spans="1:25">
      <c r="A78" s="762"/>
      <c r="B78" s="763" t="s">
        <v>854</v>
      </c>
      <c r="C78" s="763" t="s">
        <v>855</v>
      </c>
      <c r="D78" s="763" t="s">
        <v>856</v>
      </c>
      <c r="E78" s="763" t="s">
        <v>857</v>
      </c>
      <c r="F78" s="763" t="s">
        <v>858</v>
      </c>
      <c r="G78" s="756"/>
      <c r="H78" s="764" t="s">
        <v>903</v>
      </c>
      <c r="I78" s="763" t="s">
        <v>860</v>
      </c>
      <c r="J78" s="763" t="s">
        <v>715</v>
      </c>
      <c r="K78" s="765" t="s">
        <v>861</v>
      </c>
      <c r="L78" s="763" t="s">
        <v>862</v>
      </c>
      <c r="M78" s="763" t="s">
        <v>863</v>
      </c>
      <c r="N78" s="763" t="s">
        <v>864</v>
      </c>
      <c r="O78" s="763" t="s">
        <v>322</v>
      </c>
      <c r="P78" s="763" t="s">
        <v>603</v>
      </c>
      <c r="Q78" s="765" t="s">
        <v>853</v>
      </c>
    </row>
    <row r="79" spans="1:25">
      <c r="A79" s="192" t="s">
        <v>171</v>
      </c>
      <c r="B79" s="788">
        <f>SUM(B81:B92)</f>
        <v>0</v>
      </c>
      <c r="C79" s="788" t="e">
        <f>SUM(#REF!)</f>
        <v>#REF!</v>
      </c>
      <c r="D79" s="788" t="e">
        <f>SUM(#REF!)</f>
        <v>#REF!</v>
      </c>
      <c r="E79" s="788" t="e">
        <f>SUM(#REF!)</f>
        <v>#REF!</v>
      </c>
      <c r="F79" s="788" t="e">
        <f>SUM(#REF!)</f>
        <v>#REF!</v>
      </c>
      <c r="G79" s="788"/>
      <c r="H79" s="788" t="e">
        <f>SUM(#REF!)</f>
        <v>#REF!</v>
      </c>
      <c r="I79" s="788" t="e">
        <f>SUM(#REF!)</f>
        <v>#REF!</v>
      </c>
      <c r="J79" s="788" t="e">
        <f>SUM(#REF!)</f>
        <v>#REF!</v>
      </c>
      <c r="K79" s="788" t="e">
        <f>SUM(#REF!)</f>
        <v>#REF!</v>
      </c>
      <c r="L79" s="788" t="e">
        <f>SUM(#REF!)</f>
        <v>#REF!</v>
      </c>
      <c r="M79" s="788" t="e">
        <f>SUM(#REF!)</f>
        <v>#REF!</v>
      </c>
      <c r="N79" s="788" t="e">
        <f>SUM(#REF!)</f>
        <v>#REF!</v>
      </c>
      <c r="O79" s="788" t="e">
        <f>SUM(#REF!)</f>
        <v>#REF!</v>
      </c>
      <c r="P79" s="788" t="e">
        <f>SUM(#REF!)</f>
        <v>#REF!</v>
      </c>
      <c r="Q79" s="788" t="e">
        <f>SUM(#REF!)</f>
        <v>#REF!</v>
      </c>
    </row>
    <row r="80" spans="1:25">
      <c r="A80" s="155" t="s">
        <v>898</v>
      </c>
      <c r="B80" s="508">
        <f>B79/12</f>
        <v>0</v>
      </c>
      <c r="C80" s="508" t="e">
        <f>C79/12</f>
        <v>#REF!</v>
      </c>
      <c r="D80" s="508" t="e">
        <f>D79/12</f>
        <v>#REF!</v>
      </c>
      <c r="E80" s="508" t="e">
        <f>E79/12</f>
        <v>#REF!</v>
      </c>
      <c r="F80" s="508" t="e">
        <f>F79/12</f>
        <v>#REF!</v>
      </c>
      <c r="G80" s="508"/>
      <c r="H80" s="508" t="e">
        <f t="shared" ref="H80:P80" si="6">H79/12</f>
        <v>#REF!</v>
      </c>
      <c r="I80" s="508" t="e">
        <f t="shared" si="6"/>
        <v>#REF!</v>
      </c>
      <c r="J80" s="508" t="e">
        <f t="shared" si="6"/>
        <v>#REF!</v>
      </c>
      <c r="K80" s="508" t="e">
        <f t="shared" si="6"/>
        <v>#REF!</v>
      </c>
      <c r="L80" s="508" t="e">
        <f t="shared" si="6"/>
        <v>#REF!</v>
      </c>
      <c r="M80" s="508" t="e">
        <f t="shared" si="6"/>
        <v>#REF!</v>
      </c>
      <c r="N80" s="508" t="e">
        <f t="shared" si="6"/>
        <v>#REF!</v>
      </c>
      <c r="O80" s="508" t="e">
        <f t="shared" si="6"/>
        <v>#REF!</v>
      </c>
      <c r="P80" s="508" t="e">
        <f t="shared" si="6"/>
        <v>#REF!</v>
      </c>
      <c r="Q80" s="508" t="e">
        <f>Q79/12</f>
        <v>#REF!</v>
      </c>
    </row>
    <row r="81" spans="1:16">
      <c r="A81" s="413" t="s">
        <v>926</v>
      </c>
      <c r="B81" s="67"/>
      <c r="C81" s="253"/>
      <c r="D81" s="253"/>
      <c r="E81" s="67"/>
      <c r="F81" s="253"/>
      <c r="G81" s="253"/>
      <c r="H81" s="500"/>
      <c r="I81" s="253"/>
      <c r="J81" s="253"/>
      <c r="K81" s="501"/>
      <c r="L81" s="253"/>
      <c r="M81" s="253"/>
      <c r="N81" s="781"/>
      <c r="O81" s="782"/>
      <c r="P81" s="17"/>
    </row>
    <row r="82" spans="1:16">
      <c r="A82" s="687" t="s">
        <v>927</v>
      </c>
      <c r="B82" s="67"/>
      <c r="C82" s="253"/>
      <c r="D82" s="253"/>
      <c r="E82" s="67"/>
      <c r="F82" s="253"/>
      <c r="G82" s="253"/>
      <c r="H82" s="500"/>
      <c r="I82" s="253"/>
      <c r="J82" s="253"/>
      <c r="K82" s="501"/>
      <c r="L82" s="253"/>
      <c r="M82" s="253"/>
      <c r="N82" s="781"/>
      <c r="O82" s="782"/>
      <c r="P82" s="17"/>
    </row>
    <row r="83" spans="1:16">
      <c r="A83" s="687" t="s">
        <v>928</v>
      </c>
      <c r="B83" s="67"/>
      <c r="C83" s="253"/>
      <c r="D83" s="253"/>
      <c r="E83" s="67"/>
      <c r="F83" s="253"/>
      <c r="G83" s="253"/>
      <c r="H83" s="500"/>
      <c r="I83" s="253"/>
      <c r="J83" s="253"/>
      <c r="K83" s="501"/>
      <c r="L83" s="253"/>
      <c r="M83" s="253"/>
      <c r="N83" s="781"/>
      <c r="O83" s="782"/>
      <c r="P83" s="17"/>
    </row>
    <row r="84" spans="1:16">
      <c r="A84" s="687" t="s">
        <v>929</v>
      </c>
      <c r="B84" s="67"/>
      <c r="C84" s="253"/>
      <c r="D84" s="253"/>
      <c r="E84" s="67"/>
      <c r="F84" s="253"/>
      <c r="G84" s="253"/>
      <c r="H84" s="500"/>
      <c r="I84" s="253"/>
      <c r="J84" s="253"/>
      <c r="K84" s="501"/>
      <c r="L84" s="253"/>
      <c r="M84" s="253"/>
      <c r="N84" s="781"/>
      <c r="O84" s="782"/>
      <c r="P84" s="17"/>
    </row>
    <row r="85" spans="1:16">
      <c r="A85" s="413" t="s">
        <v>930</v>
      </c>
      <c r="B85" s="67"/>
      <c r="C85" s="253"/>
      <c r="D85" s="253"/>
      <c r="E85" s="67"/>
      <c r="F85" s="253"/>
      <c r="G85" s="253"/>
      <c r="H85" s="500"/>
      <c r="I85" s="253"/>
      <c r="J85" s="253"/>
      <c r="K85" s="501"/>
      <c r="L85" s="253"/>
      <c r="M85" s="253"/>
      <c r="N85" s="781"/>
      <c r="O85" s="782"/>
      <c r="P85" s="17"/>
    </row>
    <row r="86" spans="1:16">
      <c r="A86" s="687" t="s">
        <v>931</v>
      </c>
      <c r="B86" s="67"/>
      <c r="C86" s="253"/>
      <c r="D86" s="253"/>
      <c r="E86" s="67"/>
      <c r="F86" s="253"/>
      <c r="G86" s="253"/>
      <c r="H86" s="500"/>
      <c r="I86" s="253"/>
      <c r="J86" s="253"/>
      <c r="K86" s="501"/>
      <c r="L86" s="253"/>
      <c r="M86" s="253"/>
      <c r="N86" s="781"/>
      <c r="O86" s="782"/>
      <c r="P86" s="17"/>
    </row>
    <row r="87" spans="1:16">
      <c r="A87" s="687" t="s">
        <v>932</v>
      </c>
      <c r="B87" s="67"/>
      <c r="C87" s="253"/>
      <c r="D87" s="253"/>
      <c r="E87" s="67"/>
      <c r="F87" s="253"/>
      <c r="G87" s="253"/>
      <c r="H87" s="500"/>
      <c r="I87" s="253"/>
      <c r="J87" s="253"/>
      <c r="K87" s="501"/>
      <c r="L87" s="253"/>
      <c r="M87" s="253"/>
      <c r="N87" s="781"/>
      <c r="O87" s="782"/>
      <c r="P87" s="17"/>
    </row>
    <row r="88" spans="1:16">
      <c r="A88" s="687" t="s">
        <v>933</v>
      </c>
      <c r="B88" s="67"/>
      <c r="C88" s="253"/>
      <c r="D88" s="253"/>
      <c r="E88" s="67"/>
      <c r="F88" s="253"/>
      <c r="G88" s="253"/>
      <c r="H88" s="500"/>
      <c r="I88" s="253"/>
      <c r="J88" s="253"/>
      <c r="K88" s="501"/>
      <c r="L88" s="253"/>
      <c r="M88" s="253"/>
      <c r="N88" s="781"/>
      <c r="O88" s="782"/>
      <c r="P88" s="17"/>
    </row>
    <row r="89" spans="1:16">
      <c r="A89" s="687" t="s">
        <v>934</v>
      </c>
      <c r="B89" s="67"/>
      <c r="C89" s="253"/>
      <c r="D89" s="253"/>
      <c r="E89" s="67"/>
      <c r="F89" s="253"/>
      <c r="G89" s="253"/>
      <c r="H89" s="500"/>
      <c r="I89" s="253"/>
      <c r="J89" s="253"/>
      <c r="K89" s="501"/>
      <c r="L89" s="253"/>
      <c r="M89" s="253"/>
      <c r="N89" s="781"/>
      <c r="O89" s="782"/>
      <c r="P89" s="17"/>
    </row>
    <row r="90" spans="1:16">
      <c r="A90" s="687" t="s">
        <v>935</v>
      </c>
      <c r="B90" s="67"/>
      <c r="C90" s="253"/>
      <c r="D90" s="253"/>
      <c r="E90" s="67"/>
      <c r="F90" s="253"/>
      <c r="G90" s="253"/>
      <c r="H90" s="500"/>
      <c r="I90" s="253"/>
      <c r="J90" s="253"/>
      <c r="K90" s="501"/>
      <c r="L90" s="253"/>
      <c r="M90" s="253"/>
      <c r="N90" s="781"/>
      <c r="O90" s="782"/>
      <c r="P90" s="17"/>
    </row>
    <row r="91" spans="1:16">
      <c r="A91" s="687" t="s">
        <v>936</v>
      </c>
      <c r="B91" s="67"/>
      <c r="C91" s="253"/>
      <c r="D91" s="253"/>
      <c r="E91" s="67"/>
      <c r="F91" s="253"/>
      <c r="G91" s="253"/>
      <c r="H91" s="500"/>
      <c r="I91" s="253"/>
      <c r="J91" s="253"/>
      <c r="K91" s="501"/>
      <c r="L91" s="253"/>
      <c r="M91" s="253"/>
      <c r="N91" s="781"/>
      <c r="O91" s="782"/>
      <c r="P91" s="17"/>
    </row>
    <row r="92" spans="1:16">
      <c r="A92" s="687" t="s">
        <v>937</v>
      </c>
      <c r="B92" s="67"/>
      <c r="C92" s="253"/>
      <c r="D92" s="253"/>
      <c r="E92" s="67"/>
      <c r="F92" s="253"/>
      <c r="G92" s="253"/>
      <c r="H92" s="500"/>
      <c r="I92" s="253"/>
      <c r="J92" s="253"/>
      <c r="K92" s="501"/>
      <c r="L92" s="253"/>
      <c r="M92" s="253"/>
      <c r="N92" s="781"/>
      <c r="O92" s="782"/>
      <c r="P92" s="17"/>
    </row>
    <row r="93" spans="1:16" ht="16.5">
      <c r="A93" s="192"/>
      <c r="B93" s="177"/>
      <c r="C93" s="536"/>
      <c r="D93" s="76"/>
      <c r="E93" s="1042"/>
      <c r="F93" s="414"/>
      <c r="G93" s="414"/>
      <c r="H93" s="1042"/>
      <c r="I93" s="414"/>
      <c r="J93" s="414"/>
      <c r="K93" s="414"/>
      <c r="L93" s="414"/>
      <c r="M93" s="414"/>
      <c r="N93" s="787"/>
      <c r="O93" s="782"/>
      <c r="P93" s="393"/>
    </row>
    <row r="94" spans="1:16">
      <c r="A94" s="192"/>
      <c r="D94" s="506"/>
      <c r="E94" s="1042"/>
      <c r="F94" s="414"/>
      <c r="G94" s="414"/>
      <c r="H94" s="1042"/>
      <c r="I94" s="414"/>
      <c r="J94" s="414"/>
      <c r="K94" s="414"/>
      <c r="L94" s="414"/>
      <c r="M94" s="414"/>
      <c r="N94" s="787"/>
      <c r="O94" s="782"/>
      <c r="P94" s="393"/>
    </row>
    <row r="95" spans="1:16" ht="17.149999999999999" customHeight="1" thickBot="1">
      <c r="A95" s="1049" t="s">
        <v>1471</v>
      </c>
      <c r="D95" s="177"/>
      <c r="E95" s="1043"/>
      <c r="F95" s="1045"/>
      <c r="G95" s="1045"/>
      <c r="H95" s="1043"/>
      <c r="I95" s="1045"/>
      <c r="J95" s="1045"/>
      <c r="K95" s="1045"/>
      <c r="L95" s="1045"/>
      <c r="M95" s="1045" t="s">
        <v>1547</v>
      </c>
      <c r="N95" s="1046"/>
      <c r="O95" s="1044"/>
      <c r="P95" s="393"/>
    </row>
    <row r="96" spans="1:16" ht="17.149999999999999" customHeight="1">
      <c r="A96" s="2251" t="s">
        <v>5</v>
      </c>
      <c r="B96" s="2249" t="s">
        <v>911</v>
      </c>
      <c r="C96" s="2250"/>
      <c r="D96" s="2251"/>
      <c r="E96" s="2249" t="s">
        <v>912</v>
      </c>
      <c r="F96" s="2250"/>
      <c r="G96" s="2250"/>
      <c r="H96" s="2250" t="s">
        <v>913</v>
      </c>
      <c r="I96" s="2250"/>
      <c r="J96" s="2251"/>
      <c r="K96" s="2249" t="s">
        <v>914</v>
      </c>
      <c r="L96" s="2250"/>
      <c r="M96" s="2251"/>
      <c r="N96" s="2249" t="s">
        <v>915</v>
      </c>
      <c r="O96" s="2250"/>
      <c r="P96" s="2250"/>
    </row>
    <row r="97" spans="1:20" ht="17.149999999999999" customHeight="1">
      <c r="A97" s="2252"/>
      <c r="B97" s="511" t="s">
        <v>69</v>
      </c>
      <c r="C97" s="511" t="s">
        <v>70</v>
      </c>
      <c r="D97" s="511" t="s">
        <v>916</v>
      </c>
      <c r="E97" s="511" t="s">
        <v>69</v>
      </c>
      <c r="F97" s="511" t="s">
        <v>70</v>
      </c>
      <c r="G97" s="512" t="s">
        <v>916</v>
      </c>
      <c r="H97" s="777" t="s">
        <v>69</v>
      </c>
      <c r="I97" s="511" t="s">
        <v>70</v>
      </c>
      <c r="J97" s="511" t="s">
        <v>916</v>
      </c>
      <c r="K97" s="511" t="s">
        <v>69</v>
      </c>
      <c r="L97" s="511" t="s">
        <v>70</v>
      </c>
      <c r="M97" s="511" t="s">
        <v>917</v>
      </c>
      <c r="N97" s="511" t="s">
        <v>69</v>
      </c>
      <c r="O97" s="511" t="s">
        <v>70</v>
      </c>
      <c r="P97" s="512" t="s">
        <v>917</v>
      </c>
    </row>
    <row r="98" spans="1:20" ht="17.149999999999999" customHeight="1">
      <c r="A98" s="192"/>
      <c r="B98" s="170" t="s">
        <v>16</v>
      </c>
      <c r="C98" s="170" t="s">
        <v>20</v>
      </c>
      <c r="D98" s="778" t="s">
        <v>16</v>
      </c>
      <c r="E98" s="170" t="s">
        <v>477</v>
      </c>
      <c r="F98" s="170" t="s">
        <v>918</v>
      </c>
      <c r="G98" s="170" t="s">
        <v>919</v>
      </c>
      <c r="H98" s="779" t="s">
        <v>72</v>
      </c>
      <c r="I98" s="170" t="s">
        <v>20</v>
      </c>
      <c r="J98" s="170" t="s">
        <v>20</v>
      </c>
      <c r="K98" s="170" t="s">
        <v>72</v>
      </c>
      <c r="L98" s="170" t="s">
        <v>20</v>
      </c>
      <c r="M98" s="170" t="s">
        <v>20</v>
      </c>
      <c r="N98" s="170" t="s">
        <v>72</v>
      </c>
      <c r="O98" s="170" t="s">
        <v>20</v>
      </c>
      <c r="P98" s="170" t="s">
        <v>20</v>
      </c>
    </row>
    <row r="99" spans="1:20" ht="17.149999999999999" customHeight="1">
      <c r="A99" s="413" t="s">
        <v>926</v>
      </c>
      <c r="B99" s="67">
        <v>4</v>
      </c>
      <c r="C99" s="253">
        <v>37</v>
      </c>
      <c r="D99" s="253">
        <v>15</v>
      </c>
      <c r="E99" s="67">
        <v>29667</v>
      </c>
      <c r="F99" s="253">
        <v>1616</v>
      </c>
      <c r="G99" s="253">
        <v>1273</v>
      </c>
      <c r="H99" s="500">
        <v>23943</v>
      </c>
      <c r="I99" s="253">
        <v>19975</v>
      </c>
      <c r="J99" s="253">
        <v>2185</v>
      </c>
      <c r="K99" s="501">
        <v>9610</v>
      </c>
      <c r="L99" s="253">
        <v>5853</v>
      </c>
      <c r="M99" s="253">
        <v>815</v>
      </c>
      <c r="N99" s="781" t="s">
        <v>866</v>
      </c>
      <c r="O99" s="782">
        <v>5380</v>
      </c>
      <c r="P99" s="17">
        <v>422</v>
      </c>
      <c r="Q99" s="494"/>
    </row>
    <row r="100" spans="1:20" ht="17.149999999999999" customHeight="1">
      <c r="A100" s="687" t="s">
        <v>927</v>
      </c>
      <c r="B100" s="67">
        <v>8</v>
      </c>
      <c r="C100" s="253">
        <v>47</v>
      </c>
      <c r="D100" s="253">
        <v>13</v>
      </c>
      <c r="E100" s="67">
        <v>31479</v>
      </c>
      <c r="F100" s="253">
        <v>1664</v>
      </c>
      <c r="G100" s="253">
        <v>1334</v>
      </c>
      <c r="H100" s="500">
        <v>17852</v>
      </c>
      <c r="I100" s="253">
        <v>21058</v>
      </c>
      <c r="J100" s="253">
        <v>2038</v>
      </c>
      <c r="K100" s="501">
        <v>8964</v>
      </c>
      <c r="L100" s="253">
        <v>7390</v>
      </c>
      <c r="M100" s="253">
        <v>990</v>
      </c>
      <c r="N100" s="781" t="s">
        <v>866</v>
      </c>
      <c r="O100" s="782">
        <v>4600</v>
      </c>
      <c r="P100" s="17">
        <v>353</v>
      </c>
      <c r="Q100" s="789"/>
    </row>
    <row r="101" spans="1:20" ht="17.149999999999999" customHeight="1">
      <c r="A101" s="687" t="s">
        <v>928</v>
      </c>
      <c r="B101" s="67">
        <v>8</v>
      </c>
      <c r="C101" s="253">
        <v>12</v>
      </c>
      <c r="D101" s="253">
        <v>21</v>
      </c>
      <c r="E101" s="67">
        <v>32748</v>
      </c>
      <c r="F101" s="253">
        <v>1736</v>
      </c>
      <c r="G101" s="253">
        <v>1387</v>
      </c>
      <c r="H101" s="500">
        <v>28095</v>
      </c>
      <c r="I101" s="253">
        <v>21647</v>
      </c>
      <c r="J101" s="253">
        <v>1830</v>
      </c>
      <c r="K101" s="501">
        <v>14710</v>
      </c>
      <c r="L101" s="253">
        <v>13165</v>
      </c>
      <c r="M101" s="253">
        <v>1740</v>
      </c>
      <c r="N101" s="781" t="s">
        <v>866</v>
      </c>
      <c r="O101" s="782">
        <v>5619</v>
      </c>
      <c r="P101" s="17">
        <v>412</v>
      </c>
    </row>
    <row r="102" spans="1:20" ht="17.149999999999999" customHeight="1">
      <c r="A102" s="687" t="s">
        <v>929</v>
      </c>
      <c r="B102" s="67">
        <v>3</v>
      </c>
      <c r="C102" s="253">
        <v>49</v>
      </c>
      <c r="D102" s="253">
        <v>13</v>
      </c>
      <c r="E102" s="67">
        <v>33539</v>
      </c>
      <c r="F102" s="253">
        <v>1822</v>
      </c>
      <c r="G102" s="253">
        <v>1422</v>
      </c>
      <c r="H102" s="500">
        <v>25999</v>
      </c>
      <c r="I102" s="253">
        <v>23126</v>
      </c>
      <c r="J102" s="253">
        <v>2284</v>
      </c>
      <c r="K102" s="501">
        <v>20141</v>
      </c>
      <c r="L102" s="253">
        <v>22329</v>
      </c>
      <c r="M102" s="253">
        <v>2422</v>
      </c>
      <c r="N102" s="781" t="s">
        <v>866</v>
      </c>
      <c r="O102" s="782">
        <v>4894</v>
      </c>
      <c r="P102" s="17">
        <v>359</v>
      </c>
    </row>
    <row r="103" spans="1:20" ht="17.149999999999999" customHeight="1">
      <c r="A103" s="413" t="s">
        <v>930</v>
      </c>
      <c r="B103" s="67">
        <v>2</v>
      </c>
      <c r="C103" s="253">
        <v>44</v>
      </c>
      <c r="D103" s="253">
        <v>21</v>
      </c>
      <c r="E103" s="67">
        <v>33035</v>
      </c>
      <c r="F103" s="253">
        <v>1817</v>
      </c>
      <c r="G103" s="253">
        <v>1406</v>
      </c>
      <c r="H103" s="500">
        <v>18028</v>
      </c>
      <c r="I103" s="253">
        <v>22540</v>
      </c>
      <c r="J103" s="253">
        <v>1053</v>
      </c>
      <c r="K103" s="501">
        <v>13824</v>
      </c>
      <c r="L103" s="253">
        <v>14204</v>
      </c>
      <c r="M103" s="253">
        <v>1363</v>
      </c>
      <c r="N103" s="781" t="s">
        <v>866</v>
      </c>
      <c r="O103" s="782">
        <v>4849</v>
      </c>
      <c r="P103" s="17">
        <v>363</v>
      </c>
    </row>
    <row r="104" spans="1:20" ht="17.149999999999999" customHeight="1">
      <c r="A104" s="687" t="s">
        <v>931</v>
      </c>
      <c r="B104" s="67">
        <v>2</v>
      </c>
      <c r="C104" s="253">
        <v>12</v>
      </c>
      <c r="D104" s="253">
        <v>12</v>
      </c>
      <c r="E104" s="67">
        <v>32390</v>
      </c>
      <c r="F104" s="253">
        <v>1773</v>
      </c>
      <c r="G104" s="253">
        <v>1361</v>
      </c>
      <c r="H104" s="500">
        <v>36163</v>
      </c>
      <c r="I104" s="253">
        <v>24654</v>
      </c>
      <c r="J104" s="253">
        <v>2211</v>
      </c>
      <c r="K104" s="501">
        <v>21393</v>
      </c>
      <c r="L104" s="253">
        <v>14479</v>
      </c>
      <c r="M104" s="253">
        <v>1668</v>
      </c>
      <c r="N104" s="781" t="s">
        <v>866</v>
      </c>
      <c r="O104" s="782">
        <v>5216</v>
      </c>
      <c r="P104" s="17">
        <v>370</v>
      </c>
    </row>
    <row r="105" spans="1:20" ht="17.149999999999999" customHeight="1">
      <c r="A105" s="687" t="s">
        <v>932</v>
      </c>
      <c r="B105" s="67">
        <v>2</v>
      </c>
      <c r="C105" s="253">
        <v>23</v>
      </c>
      <c r="D105" s="253">
        <v>17</v>
      </c>
      <c r="E105" s="67">
        <v>31157</v>
      </c>
      <c r="F105" s="253">
        <v>1744</v>
      </c>
      <c r="G105" s="253">
        <v>1351</v>
      </c>
      <c r="H105" s="500">
        <v>17467</v>
      </c>
      <c r="I105" s="253">
        <v>25930</v>
      </c>
      <c r="J105" s="253">
        <v>2322</v>
      </c>
      <c r="K105" s="501">
        <v>29356</v>
      </c>
      <c r="L105" s="253">
        <v>16091</v>
      </c>
      <c r="M105" s="253">
        <v>2081</v>
      </c>
      <c r="N105" s="781" t="s">
        <v>866</v>
      </c>
      <c r="O105" s="782">
        <v>5412</v>
      </c>
      <c r="P105" s="17">
        <v>418</v>
      </c>
    </row>
    <row r="106" spans="1:20" ht="17.149999999999999" customHeight="1">
      <c r="A106" s="687" t="s">
        <v>933</v>
      </c>
      <c r="B106" s="67">
        <v>1</v>
      </c>
      <c r="C106" s="253">
        <v>15</v>
      </c>
      <c r="D106" s="253">
        <v>6</v>
      </c>
      <c r="E106" s="67">
        <v>30610</v>
      </c>
      <c r="F106" s="253">
        <v>1698</v>
      </c>
      <c r="G106" s="253">
        <v>1317</v>
      </c>
      <c r="H106" s="500">
        <v>16542</v>
      </c>
      <c r="I106" s="253">
        <v>25603</v>
      </c>
      <c r="J106" s="253">
        <v>2045</v>
      </c>
      <c r="K106" s="501">
        <v>25294</v>
      </c>
      <c r="L106" s="253">
        <v>11493</v>
      </c>
      <c r="M106" s="253">
        <v>1718</v>
      </c>
      <c r="N106" s="781" t="s">
        <v>866</v>
      </c>
      <c r="O106" s="782">
        <v>4574</v>
      </c>
      <c r="P106" s="17">
        <v>334</v>
      </c>
      <c r="R106" s="205"/>
    </row>
    <row r="107" spans="1:20" ht="17.149999999999999" customHeight="1">
      <c r="A107" s="687" t="s">
        <v>934</v>
      </c>
      <c r="B107" s="67">
        <v>0</v>
      </c>
      <c r="C107" s="253">
        <v>27</v>
      </c>
      <c r="D107" s="253">
        <v>20</v>
      </c>
      <c r="E107" s="67">
        <v>30963</v>
      </c>
      <c r="F107" s="253">
        <v>1699</v>
      </c>
      <c r="G107" s="253">
        <v>1314</v>
      </c>
      <c r="H107" s="500">
        <v>23036</v>
      </c>
      <c r="I107" s="253">
        <v>21453</v>
      </c>
      <c r="J107" s="253">
        <v>2210</v>
      </c>
      <c r="K107" s="501">
        <v>26696</v>
      </c>
      <c r="L107" s="253">
        <v>12751</v>
      </c>
      <c r="M107" s="253">
        <v>1981</v>
      </c>
      <c r="N107" s="781" t="s">
        <v>866</v>
      </c>
      <c r="O107" s="782">
        <v>5615</v>
      </c>
      <c r="P107" s="17">
        <v>396</v>
      </c>
      <c r="R107" s="76"/>
      <c r="S107" s="205"/>
      <c r="T107" s="505"/>
    </row>
    <row r="108" spans="1:20" ht="17.149999999999999" customHeight="1">
      <c r="A108" s="687" t="s">
        <v>935</v>
      </c>
      <c r="B108" s="67">
        <v>5</v>
      </c>
      <c r="C108" s="253">
        <v>36</v>
      </c>
      <c r="D108" s="253">
        <v>22</v>
      </c>
      <c r="E108" s="67">
        <v>31159</v>
      </c>
      <c r="F108" s="253">
        <v>1706</v>
      </c>
      <c r="G108" s="253">
        <v>1319</v>
      </c>
      <c r="H108" s="500">
        <v>23777</v>
      </c>
      <c r="I108" s="253">
        <v>23607</v>
      </c>
      <c r="J108" s="253">
        <v>2316</v>
      </c>
      <c r="K108" s="501">
        <v>20993</v>
      </c>
      <c r="L108" s="253">
        <v>13480</v>
      </c>
      <c r="M108" s="253">
        <v>2090</v>
      </c>
      <c r="N108" s="781" t="s">
        <v>866</v>
      </c>
      <c r="O108" s="782">
        <v>4265</v>
      </c>
      <c r="P108" s="17">
        <v>323</v>
      </c>
      <c r="T108" s="508"/>
    </row>
    <row r="109" spans="1:20" ht="17.149999999999999" customHeight="1">
      <c r="A109" s="687" t="s">
        <v>936</v>
      </c>
      <c r="B109" s="67">
        <v>1</v>
      </c>
      <c r="C109" s="253">
        <v>23</v>
      </c>
      <c r="D109" s="253">
        <v>47</v>
      </c>
      <c r="E109" s="67">
        <v>29749</v>
      </c>
      <c r="F109" s="253">
        <v>1659</v>
      </c>
      <c r="G109" s="253">
        <v>1264</v>
      </c>
      <c r="H109" s="500">
        <v>20166</v>
      </c>
      <c r="I109" s="253">
        <v>21316</v>
      </c>
      <c r="J109" s="253">
        <v>1868</v>
      </c>
      <c r="K109" s="501">
        <v>16593</v>
      </c>
      <c r="L109" s="253">
        <v>9110</v>
      </c>
      <c r="M109" s="253">
        <v>1294</v>
      </c>
      <c r="N109" s="781" t="s">
        <v>866</v>
      </c>
      <c r="O109" s="782">
        <v>5448</v>
      </c>
      <c r="P109" s="17">
        <v>408</v>
      </c>
    </row>
    <row r="110" spans="1:20" ht="17.149999999999999" customHeight="1">
      <c r="A110" s="687" t="s">
        <v>937</v>
      </c>
      <c r="B110" s="67">
        <v>3</v>
      </c>
      <c r="C110" s="253">
        <v>43</v>
      </c>
      <c r="D110" s="253">
        <v>14</v>
      </c>
      <c r="E110" s="67">
        <v>28211</v>
      </c>
      <c r="F110" s="253">
        <v>1587</v>
      </c>
      <c r="G110" s="253">
        <v>1198</v>
      </c>
      <c r="H110" s="500">
        <v>22633</v>
      </c>
      <c r="I110" s="253">
        <v>21900</v>
      </c>
      <c r="J110" s="253">
        <v>2233</v>
      </c>
      <c r="K110" s="501">
        <v>15165</v>
      </c>
      <c r="L110" s="253">
        <v>8038</v>
      </c>
      <c r="M110" s="253">
        <v>1231</v>
      </c>
      <c r="N110" s="781" t="s">
        <v>1470</v>
      </c>
      <c r="O110" s="782">
        <v>7048</v>
      </c>
      <c r="P110" s="17">
        <v>529</v>
      </c>
    </row>
    <row r="111" spans="1:20" ht="17.149999999999999" customHeight="1"/>
    <row r="112" spans="1:20" ht="17.149999999999999" customHeight="1">
      <c r="A112" s="1048" t="s">
        <v>305</v>
      </c>
      <c r="B112" s="1047">
        <f>SUM(B99:B110)</f>
        <v>39</v>
      </c>
      <c r="C112" s="1047">
        <f t="shared" ref="C112:P112" si="7">SUM(C99:C110)</f>
        <v>368</v>
      </c>
      <c r="D112" s="1047">
        <f t="shared" si="7"/>
        <v>221</v>
      </c>
      <c r="E112" s="1047"/>
      <c r="F112" s="1047"/>
      <c r="G112" s="1047"/>
      <c r="H112" s="1047">
        <f t="shared" si="7"/>
        <v>273701</v>
      </c>
      <c r="I112" s="1047">
        <f t="shared" si="7"/>
        <v>272809</v>
      </c>
      <c r="J112" s="1047">
        <f t="shared" si="7"/>
        <v>24595</v>
      </c>
      <c r="K112" s="1047">
        <f t="shared" si="7"/>
        <v>222739</v>
      </c>
      <c r="L112" s="1047">
        <f t="shared" si="7"/>
        <v>148383</v>
      </c>
      <c r="M112" s="1047">
        <f t="shared" si="7"/>
        <v>19393</v>
      </c>
      <c r="N112" s="1048" t="s">
        <v>1470</v>
      </c>
      <c r="O112" s="1047">
        <f t="shared" si="7"/>
        <v>62920</v>
      </c>
      <c r="P112" s="1047">
        <f t="shared" si="7"/>
        <v>4687</v>
      </c>
    </row>
    <row r="113" spans="1:19" ht="17.149999999999999" customHeight="1">
      <c r="A113" s="1193" t="s">
        <v>938</v>
      </c>
      <c r="E113" s="155">
        <f>AVERAGE(E99:E110)</f>
        <v>31225.583333333332</v>
      </c>
      <c r="F113" s="155">
        <f t="shared" ref="F113:G113" si="8">AVERAGE(F99:F110)</f>
        <v>1710.0833333333333</v>
      </c>
      <c r="G113" s="155">
        <f t="shared" si="8"/>
        <v>1328.8333333333333</v>
      </c>
    </row>
    <row r="114" spans="1:19" ht="17.149999999999999" customHeight="1"/>
    <row r="115" spans="1:19" ht="17.149999999999999" customHeight="1">
      <c r="A115" s="155" t="s">
        <v>1553</v>
      </c>
      <c r="F115" s="155" t="s">
        <v>1552</v>
      </c>
      <c r="K115" s="155" t="s">
        <v>1554</v>
      </c>
      <c r="P115" s="155" t="s">
        <v>1558</v>
      </c>
    </row>
    <row r="116" spans="1:19" ht="17.149999999999999" customHeight="1" thickBot="1">
      <c r="A116" s="1054" t="s">
        <v>1541</v>
      </c>
      <c r="D116" s="155" t="s">
        <v>1542</v>
      </c>
      <c r="F116" s="1054" t="s">
        <v>1548</v>
      </c>
      <c r="K116" s="1054" t="s">
        <v>1557</v>
      </c>
      <c r="P116" s="1054" t="s">
        <v>1561</v>
      </c>
    </row>
    <row r="117" spans="1:19" ht="17.149999999999999" customHeight="1">
      <c r="A117" s="2251" t="s">
        <v>5</v>
      </c>
      <c r="B117" s="2249" t="s">
        <v>911</v>
      </c>
      <c r="C117" s="2250"/>
      <c r="D117" s="2251"/>
      <c r="F117" s="2251" t="s">
        <v>5</v>
      </c>
      <c r="G117" s="2250" t="s">
        <v>913</v>
      </c>
      <c r="H117" s="2250"/>
      <c r="I117" s="2251"/>
      <c r="K117" s="2251" t="s">
        <v>5</v>
      </c>
      <c r="L117" s="2249" t="s">
        <v>914</v>
      </c>
      <c r="M117" s="2250"/>
      <c r="N117" s="2251"/>
      <c r="P117" s="2251" t="s">
        <v>5</v>
      </c>
      <c r="Q117" s="2249" t="s">
        <v>915</v>
      </c>
      <c r="R117" s="2250"/>
      <c r="S117" s="2250"/>
    </row>
    <row r="118" spans="1:19" ht="17.149999999999999" customHeight="1">
      <c r="A118" s="2252"/>
      <c r="B118" s="511" t="s">
        <v>69</v>
      </c>
      <c r="C118" s="511" t="s">
        <v>70</v>
      </c>
      <c r="D118" s="511" t="s">
        <v>916</v>
      </c>
      <c r="F118" s="2252"/>
      <c r="G118" s="777" t="s">
        <v>69</v>
      </c>
      <c r="H118" s="511" t="s">
        <v>70</v>
      </c>
      <c r="I118" s="511" t="s">
        <v>916</v>
      </c>
      <c r="K118" s="2252"/>
      <c r="L118" s="511" t="s">
        <v>69</v>
      </c>
      <c r="M118" s="511" t="s">
        <v>70</v>
      </c>
      <c r="N118" s="511" t="s">
        <v>917</v>
      </c>
      <c r="P118" s="2252"/>
      <c r="Q118" s="511" t="s">
        <v>69</v>
      </c>
      <c r="R118" s="511" t="s">
        <v>70</v>
      </c>
      <c r="S118" s="512" t="s">
        <v>917</v>
      </c>
    </row>
    <row r="119" spans="1:19" ht="17.149999999999999" customHeight="1">
      <c r="B119" s="1193" t="s">
        <v>1563</v>
      </c>
      <c r="C119" s="1193" t="s">
        <v>1563</v>
      </c>
      <c r="D119" s="1193" t="s">
        <v>1563</v>
      </c>
      <c r="G119" s="779" t="s">
        <v>1551</v>
      </c>
      <c r="H119" s="779" t="s">
        <v>1551</v>
      </c>
      <c r="I119" s="779" t="s">
        <v>1551</v>
      </c>
      <c r="L119" s="1193" t="s">
        <v>1555</v>
      </c>
      <c r="M119" s="1193" t="s">
        <v>1555</v>
      </c>
      <c r="N119" s="1193" t="s">
        <v>1555</v>
      </c>
      <c r="Q119" s="170" t="s">
        <v>72</v>
      </c>
      <c r="R119" s="170" t="s">
        <v>72</v>
      </c>
      <c r="S119" s="170" t="s">
        <v>1559</v>
      </c>
    </row>
    <row r="120" spans="1:19" ht="17.149999999999999" customHeight="1">
      <c r="A120" s="155" t="s">
        <v>1207</v>
      </c>
      <c r="B120" s="155">
        <v>4295</v>
      </c>
      <c r="C120" s="155">
        <v>4874576</v>
      </c>
      <c r="D120" s="155">
        <v>114789</v>
      </c>
      <c r="F120" s="155" t="s">
        <v>1207</v>
      </c>
      <c r="G120" s="155">
        <v>1602392</v>
      </c>
      <c r="H120" s="155">
        <v>193996386</v>
      </c>
      <c r="I120" s="155">
        <v>22209969</v>
      </c>
      <c r="K120" s="155" t="s">
        <v>1207</v>
      </c>
      <c r="L120" s="155">
        <v>13696</v>
      </c>
      <c r="M120" s="155">
        <v>520876</v>
      </c>
      <c r="N120" s="155">
        <v>103506</v>
      </c>
      <c r="P120" s="155" t="s">
        <v>1207</v>
      </c>
      <c r="Q120" s="781" t="s">
        <v>866</v>
      </c>
      <c r="R120" s="155">
        <v>416283</v>
      </c>
      <c r="S120" s="155">
        <v>29949446</v>
      </c>
    </row>
    <row r="121" spans="1:19" ht="17.149999999999999" customHeight="1">
      <c r="A121" s="155" t="s">
        <v>74</v>
      </c>
      <c r="B121" s="155">
        <v>55127</v>
      </c>
      <c r="C121" s="155">
        <v>3509142</v>
      </c>
      <c r="D121" s="155">
        <v>112473</v>
      </c>
      <c r="F121" s="155" t="s">
        <v>74</v>
      </c>
      <c r="G121" s="155">
        <v>1763031</v>
      </c>
      <c r="H121" s="155">
        <v>198771314</v>
      </c>
      <c r="I121" s="155">
        <v>19754124</v>
      </c>
      <c r="K121" s="155" t="s">
        <v>74</v>
      </c>
      <c r="L121" s="155">
        <v>17934</v>
      </c>
      <c r="M121" s="155">
        <v>589722</v>
      </c>
      <c r="N121" s="155">
        <v>132605</v>
      </c>
      <c r="P121" s="155" t="s">
        <v>74</v>
      </c>
      <c r="Q121" s="781" t="s">
        <v>866</v>
      </c>
      <c r="R121" s="155">
        <v>351591</v>
      </c>
      <c r="S121" s="155">
        <v>24453786</v>
      </c>
    </row>
    <row r="122" spans="1:19" ht="17.149999999999999" customHeight="1">
      <c r="A122" s="155" t="s">
        <v>75</v>
      </c>
      <c r="B122" s="155">
        <v>41400</v>
      </c>
      <c r="C122" s="155">
        <v>3845018</v>
      </c>
      <c r="D122" s="155">
        <v>78925</v>
      </c>
      <c r="F122" s="155" t="s">
        <v>75</v>
      </c>
      <c r="G122" s="155">
        <v>2624008</v>
      </c>
      <c r="H122" s="155">
        <v>207235447</v>
      </c>
      <c r="I122" s="155">
        <v>20515460</v>
      </c>
      <c r="K122" s="155" t="s">
        <v>75</v>
      </c>
      <c r="L122" s="155">
        <v>27450</v>
      </c>
      <c r="M122" s="155">
        <v>1449902</v>
      </c>
      <c r="N122" s="155">
        <v>256924</v>
      </c>
      <c r="P122" s="155" t="s">
        <v>75</v>
      </c>
      <c r="Q122" s="781" t="s">
        <v>866</v>
      </c>
      <c r="R122" s="155">
        <v>471063</v>
      </c>
      <c r="S122" s="155">
        <v>34570447</v>
      </c>
    </row>
    <row r="123" spans="1:19" ht="17.149999999999999" customHeight="1">
      <c r="A123" s="155" t="s">
        <v>76</v>
      </c>
      <c r="B123" s="155">
        <v>55127</v>
      </c>
      <c r="C123" s="155">
        <v>3509142</v>
      </c>
      <c r="D123" s="155">
        <v>112473</v>
      </c>
      <c r="F123" s="155" t="s">
        <v>76</v>
      </c>
      <c r="G123" s="155">
        <v>2704233</v>
      </c>
      <c r="H123" s="155">
        <v>249940410</v>
      </c>
      <c r="I123" s="155">
        <v>18666868</v>
      </c>
      <c r="K123" s="155" t="s">
        <v>76</v>
      </c>
      <c r="L123" s="155">
        <v>19839</v>
      </c>
      <c r="M123" s="155">
        <v>2010515</v>
      </c>
      <c r="N123" s="155">
        <v>207535</v>
      </c>
      <c r="P123" s="155" t="s">
        <v>76</v>
      </c>
      <c r="Q123" s="781" t="s">
        <v>866</v>
      </c>
      <c r="R123" s="155">
        <v>418076</v>
      </c>
      <c r="S123" s="155">
        <v>30159990</v>
      </c>
    </row>
    <row r="124" spans="1:19" ht="17.149999999999999" customHeight="1">
      <c r="A124" s="155" t="s">
        <v>77</v>
      </c>
      <c r="B124" s="155">
        <v>22794</v>
      </c>
      <c r="C124" s="155">
        <v>1751158</v>
      </c>
      <c r="D124" s="155">
        <v>88336</v>
      </c>
      <c r="F124" s="155" t="s">
        <v>77</v>
      </c>
      <c r="G124" s="155">
        <v>2259521</v>
      </c>
      <c r="H124" s="155">
        <v>215740965</v>
      </c>
      <c r="I124" s="155">
        <v>37902155</v>
      </c>
      <c r="K124" s="155" t="s">
        <v>77</v>
      </c>
      <c r="L124" s="155">
        <v>32532</v>
      </c>
      <c r="M124" s="155">
        <v>1267150</v>
      </c>
      <c r="N124" s="155">
        <v>143553</v>
      </c>
      <c r="P124" s="155" t="s">
        <v>77</v>
      </c>
      <c r="Q124" s="781" t="s">
        <v>866</v>
      </c>
      <c r="R124" s="155">
        <v>430050</v>
      </c>
      <c r="S124" s="155">
        <v>31146247</v>
      </c>
    </row>
    <row r="125" spans="1:19" ht="17.149999999999999" customHeight="1">
      <c r="A125" s="155" t="s">
        <v>78</v>
      </c>
      <c r="B125" s="155">
        <v>19843</v>
      </c>
      <c r="C125" s="155">
        <v>2321731</v>
      </c>
      <c r="D125" s="155">
        <v>99907</v>
      </c>
      <c r="F125" s="155" t="s">
        <v>78</v>
      </c>
      <c r="K125" s="155" t="s">
        <v>78</v>
      </c>
      <c r="L125" s="155">
        <v>22590</v>
      </c>
      <c r="P125" s="155" t="s">
        <v>78</v>
      </c>
      <c r="Q125" s="781" t="s">
        <v>866</v>
      </c>
    </row>
    <row r="126" spans="1:19" ht="17.149999999999999" customHeight="1">
      <c r="A126" s="155" t="s">
        <v>79</v>
      </c>
      <c r="F126" s="155" t="s">
        <v>79</v>
      </c>
      <c r="K126" s="155" t="s">
        <v>79</v>
      </c>
      <c r="P126" s="155" t="s">
        <v>79</v>
      </c>
      <c r="Q126" s="781" t="s">
        <v>866</v>
      </c>
    </row>
    <row r="127" spans="1:19" ht="17.149999999999999" customHeight="1">
      <c r="A127" s="155" t="s">
        <v>80</v>
      </c>
      <c r="F127" s="155" t="s">
        <v>80</v>
      </c>
      <c r="K127" s="155" t="s">
        <v>80</v>
      </c>
      <c r="P127" s="155" t="s">
        <v>80</v>
      </c>
      <c r="Q127" s="781" t="s">
        <v>866</v>
      </c>
    </row>
    <row r="128" spans="1:19" ht="17.149999999999999" customHeight="1">
      <c r="A128" s="155" t="s">
        <v>81</v>
      </c>
      <c r="F128" s="155" t="s">
        <v>81</v>
      </c>
      <c r="K128" s="155" t="s">
        <v>81</v>
      </c>
      <c r="P128" s="155" t="s">
        <v>81</v>
      </c>
      <c r="Q128" s="781" t="s">
        <v>866</v>
      </c>
    </row>
    <row r="129" spans="1:19" ht="17.149999999999999" customHeight="1">
      <c r="A129" s="155" t="s">
        <v>1537</v>
      </c>
      <c r="F129" s="155" t="s">
        <v>1537</v>
      </c>
      <c r="K129" s="155" t="s">
        <v>1537</v>
      </c>
      <c r="P129" s="155" t="s">
        <v>1537</v>
      </c>
      <c r="Q129" s="781" t="s">
        <v>866</v>
      </c>
    </row>
    <row r="130" spans="1:19" ht="17.149999999999999" customHeight="1">
      <c r="A130" s="155" t="s">
        <v>1538</v>
      </c>
      <c r="F130" s="155" t="s">
        <v>1538</v>
      </c>
      <c r="K130" s="155" t="s">
        <v>1538</v>
      </c>
      <c r="P130" s="155" t="s">
        <v>1538</v>
      </c>
      <c r="Q130" s="781" t="s">
        <v>866</v>
      </c>
    </row>
    <row r="131" spans="1:19" ht="17.149999999999999" customHeight="1">
      <c r="A131" s="155" t="s">
        <v>1539</v>
      </c>
      <c r="F131" s="155" t="s">
        <v>1539</v>
      </c>
      <c r="K131" s="155" t="s">
        <v>1539</v>
      </c>
      <c r="P131" s="155" t="s">
        <v>1539</v>
      </c>
      <c r="Q131" s="781" t="s">
        <v>1174</v>
      </c>
    </row>
    <row r="132" spans="1:19" ht="17.149999999999999" customHeight="1"/>
    <row r="133" spans="1:19" ht="17.149999999999999" customHeight="1">
      <c r="A133" s="1193" t="s">
        <v>1543</v>
      </c>
      <c r="B133" s="155">
        <f>SUM(B120:B131)</f>
        <v>198586</v>
      </c>
      <c r="C133" s="155">
        <f t="shared" ref="C133:D133" si="9">SUM(C120:C131)</f>
        <v>19810767</v>
      </c>
      <c r="D133" s="155">
        <f t="shared" si="9"/>
        <v>606903</v>
      </c>
      <c r="F133" s="1193" t="s">
        <v>1549</v>
      </c>
      <c r="G133" s="155">
        <f>SUM(G120:G131)</f>
        <v>10953185</v>
      </c>
      <c r="H133" s="155">
        <f t="shared" ref="H133:I133" si="10">SUM(H120:H131)</f>
        <v>1065684522</v>
      </c>
      <c r="I133" s="155">
        <f t="shared" si="10"/>
        <v>119048576</v>
      </c>
      <c r="K133" s="1193" t="s">
        <v>1549</v>
      </c>
      <c r="L133" s="155">
        <f>SUM(L120:L131)</f>
        <v>134041</v>
      </c>
      <c r="M133" s="155">
        <f t="shared" ref="M133:N133" si="11">SUM(M120:M131)</f>
        <v>5838165</v>
      </c>
      <c r="N133" s="155">
        <f t="shared" si="11"/>
        <v>844123</v>
      </c>
      <c r="P133" s="1193" t="s">
        <v>1549</v>
      </c>
      <c r="Q133" s="1193" t="s">
        <v>1560</v>
      </c>
      <c r="R133" s="155">
        <f>SUM(R120:R131)</f>
        <v>2087063</v>
      </c>
      <c r="S133" s="155">
        <f>SUM(S120:S131)</f>
        <v>150279916</v>
      </c>
    </row>
    <row r="134" spans="1:19" ht="17.149999999999999" customHeight="1"/>
    <row r="135" spans="1:19" ht="17.149999999999999" customHeight="1">
      <c r="A135" s="1200" t="s">
        <v>1544</v>
      </c>
      <c r="B135" s="1193" t="s">
        <v>1545</v>
      </c>
      <c r="C135" s="1193" t="s">
        <v>1546</v>
      </c>
      <c r="D135" s="1193" t="s">
        <v>1545</v>
      </c>
      <c r="F135" s="1200" t="s">
        <v>1550</v>
      </c>
      <c r="G135" s="1193" t="s">
        <v>72</v>
      </c>
      <c r="H135" s="1193" t="s">
        <v>20</v>
      </c>
      <c r="I135" s="1193" t="s">
        <v>20</v>
      </c>
      <c r="K135" s="1200" t="s">
        <v>1550</v>
      </c>
      <c r="L135" s="1193" t="s">
        <v>1555</v>
      </c>
      <c r="M135" s="1193" t="s">
        <v>1556</v>
      </c>
      <c r="N135" s="1193" t="s">
        <v>1556</v>
      </c>
      <c r="P135" s="1200" t="s">
        <v>1550</v>
      </c>
      <c r="Q135" s="1193" t="s">
        <v>1555</v>
      </c>
      <c r="R135" s="1193" t="s">
        <v>1556</v>
      </c>
      <c r="S135" s="1193" t="s">
        <v>1556</v>
      </c>
    </row>
    <row r="136" spans="1:19" ht="17.149999999999999" customHeight="1">
      <c r="B136" s="155">
        <f>B133/10000</f>
        <v>19.858599999999999</v>
      </c>
      <c r="C136" s="155">
        <f>C133/100000</f>
        <v>198.10767000000001</v>
      </c>
      <c r="D136" s="155">
        <f t="shared" ref="D136" si="12">D133/10000</f>
        <v>60.690300000000001</v>
      </c>
      <c r="G136" s="155">
        <f>G133/100</f>
        <v>109531.85</v>
      </c>
      <c r="H136" s="155">
        <f>H133/10000</f>
        <v>106568.4522</v>
      </c>
      <c r="I136" s="155">
        <f>I133/10000</f>
        <v>11904.857599999999</v>
      </c>
      <c r="L136" s="155">
        <f>L133</f>
        <v>134041</v>
      </c>
      <c r="M136" s="155">
        <f>M133/100</f>
        <v>58381.65</v>
      </c>
      <c r="N136" s="155">
        <f>N133/100</f>
        <v>8441.23</v>
      </c>
      <c r="Q136" s="1193" t="s">
        <v>866</v>
      </c>
      <c r="R136" s="155">
        <f>R133/100</f>
        <v>20870.63</v>
      </c>
      <c r="S136" s="155">
        <f>S133/100000</f>
        <v>1502.79916</v>
      </c>
    </row>
    <row r="137" spans="1:19" ht="17.149999999999999" customHeight="1"/>
    <row r="138" spans="1:19" ht="17.149999999999999" customHeight="1"/>
    <row r="139" spans="1:19" ht="17.149999999999999" customHeight="1"/>
    <row r="140" spans="1:19" ht="17.149999999999999" customHeight="1"/>
    <row r="141" spans="1:19" ht="17.149999999999999" customHeight="1"/>
    <row r="142" spans="1:19" ht="17.149999999999999" customHeight="1"/>
  </sheetData>
  <mergeCells count="46">
    <mergeCell ref="A33:F33"/>
    <mergeCell ref="A35:G35"/>
    <mergeCell ref="P31:Q32"/>
    <mergeCell ref="A31:A32"/>
    <mergeCell ref="B31:C32"/>
    <mergeCell ref="D31:D32"/>
    <mergeCell ref="E31:E32"/>
    <mergeCell ref="F31:F32"/>
    <mergeCell ref="H31:J32"/>
    <mergeCell ref="K31:K32"/>
    <mergeCell ref="L31:L32"/>
    <mergeCell ref="M31:M32"/>
    <mergeCell ref="N31:N32"/>
    <mergeCell ref="O31:O32"/>
    <mergeCell ref="K117:K118"/>
    <mergeCell ref="H44:J44"/>
    <mergeCell ref="K44:M44"/>
    <mergeCell ref="N44:P44"/>
    <mergeCell ref="A71:A72"/>
    <mergeCell ref="B71:D72"/>
    <mergeCell ref="E71:F72"/>
    <mergeCell ref="G71:G72"/>
    <mergeCell ref="H71:J72"/>
    <mergeCell ref="K71:M72"/>
    <mergeCell ref="N71:N72"/>
    <mergeCell ref="A44:A45"/>
    <mergeCell ref="B44:D44"/>
    <mergeCell ref="E44:G44"/>
    <mergeCell ref="O71:O72"/>
    <mergeCell ref="P71:P72"/>
    <mergeCell ref="A39:G39"/>
    <mergeCell ref="A38:F38"/>
    <mergeCell ref="A37:G37"/>
    <mergeCell ref="Q117:S117"/>
    <mergeCell ref="P117:P118"/>
    <mergeCell ref="A117:A118"/>
    <mergeCell ref="B117:D117"/>
    <mergeCell ref="N96:P96"/>
    <mergeCell ref="A96:A97"/>
    <mergeCell ref="B96:D96"/>
    <mergeCell ref="E96:G96"/>
    <mergeCell ref="H96:J96"/>
    <mergeCell ref="K96:M96"/>
    <mergeCell ref="G117:I117"/>
    <mergeCell ref="F117:F118"/>
    <mergeCell ref="L117:N117"/>
  </mergeCells>
  <phoneticPr fontId="3"/>
  <printOptions horizontalCentered="1"/>
  <pageMargins left="0.98425196850393704" right="0.98425196850393704" top="0.39370078740157483" bottom="0.55118110236220474" header="0.51181102362204722" footer="0.51181102362204722"/>
  <pageSetup paperSize="9" scale="66" orientation="portrait" r:id="rId1"/>
  <headerFooter alignWithMargins="0"/>
  <colBreaks count="1" manualBreakCount="1">
    <brk id="7"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ransitionEvaluation="1" codeName="Sheet20">
    <tabColor theme="5" tint="-0.249977111117893"/>
  </sheetPr>
  <dimension ref="A1:Z89"/>
  <sheetViews>
    <sheetView showGridLines="0" view="pageBreakPreview" topLeftCell="A25" zoomScaleNormal="100" zoomScaleSheetLayoutView="100" workbookViewId="0">
      <selection activeCell="A18" sqref="A18:J34"/>
    </sheetView>
  </sheetViews>
  <sheetFormatPr defaultColWidth="10.58203125" defaultRowHeight="14"/>
  <cols>
    <col min="1" max="1" width="13.5" style="40" customWidth="1"/>
    <col min="2" max="2" width="14.08203125" style="40" customWidth="1"/>
    <col min="3" max="9" width="11.33203125" style="40" customWidth="1"/>
    <col min="10" max="10" width="13" style="40" bestFit="1" customWidth="1"/>
    <col min="11" max="11" width="10.58203125" style="40"/>
    <col min="12" max="13" width="12.08203125" style="40" bestFit="1" customWidth="1"/>
    <col min="14" max="14" width="12.33203125" style="40" bestFit="1" customWidth="1"/>
    <col min="15" max="15" width="11.08203125" style="40" bestFit="1" customWidth="1"/>
    <col min="16" max="17" width="10.75" style="40" bestFit="1" customWidth="1"/>
    <col min="18" max="18" width="11.83203125" style="40" bestFit="1" customWidth="1"/>
    <col min="19" max="19" width="10.58203125" style="40"/>
    <col min="20" max="20" width="13.25" style="40" customWidth="1"/>
    <col min="21" max="16384" width="10.58203125" style="40"/>
  </cols>
  <sheetData>
    <row r="1" spans="1:26" ht="15.75" customHeight="1">
      <c r="A1" s="39"/>
      <c r="B1" s="39"/>
      <c r="C1" s="39"/>
      <c r="D1" s="39"/>
      <c r="E1" s="39"/>
      <c r="F1" s="39"/>
      <c r="G1" s="39"/>
      <c r="H1" s="39"/>
      <c r="I1" s="39"/>
      <c r="J1" s="39"/>
      <c r="K1" s="39"/>
    </row>
    <row r="2" spans="1:26" s="1" customFormat="1" ht="22.5" customHeight="1">
      <c r="A2" s="2398" t="s">
        <v>404</v>
      </c>
      <c r="B2" s="2398"/>
      <c r="C2" s="2398"/>
      <c r="D2" s="2398"/>
      <c r="E2" s="2398"/>
      <c r="F2" s="2398"/>
      <c r="G2" s="2398"/>
      <c r="H2" s="2398"/>
      <c r="I2" s="2398"/>
      <c r="J2" s="2398"/>
      <c r="K2" s="3"/>
    </row>
    <row r="3" spans="1:26" s="1" customFormat="1" ht="0.75" customHeight="1">
      <c r="A3" s="3"/>
      <c r="B3" s="3"/>
      <c r="C3" s="3"/>
      <c r="D3" s="3"/>
      <c r="E3" s="3"/>
      <c r="F3" s="3"/>
      <c r="G3" s="3"/>
      <c r="H3" s="3"/>
      <c r="I3" s="3"/>
      <c r="J3" s="3"/>
      <c r="K3" s="3"/>
    </row>
    <row r="4" spans="1:26" s="1" customFormat="1" ht="15.75" customHeight="1" thickBot="1">
      <c r="A4" s="3"/>
      <c r="B4" s="3"/>
      <c r="C4" s="3"/>
      <c r="D4" s="3"/>
      <c r="E4" s="3"/>
      <c r="F4" s="3"/>
      <c r="G4" s="3"/>
      <c r="H4" s="3" t="s">
        <v>405</v>
      </c>
      <c r="I4" s="3"/>
      <c r="J4" s="3"/>
      <c r="K4" s="3"/>
    </row>
    <row r="5" spans="1:26" ht="15" customHeight="1">
      <c r="A5" s="2367" t="s">
        <v>406</v>
      </c>
      <c r="B5" s="2375" t="s">
        <v>407</v>
      </c>
      <c r="C5" s="2376"/>
      <c r="D5" s="2376"/>
      <c r="E5" s="2376"/>
      <c r="F5" s="2376"/>
      <c r="G5" s="2377"/>
      <c r="H5" s="2375" t="s">
        <v>408</v>
      </c>
      <c r="I5" s="2376"/>
      <c r="J5" s="2376"/>
      <c r="K5" s="39"/>
    </row>
    <row r="6" spans="1:26" ht="15" customHeight="1">
      <c r="A6" s="2395"/>
      <c r="B6" s="2500" t="s">
        <v>376</v>
      </c>
      <c r="C6" s="2487" t="s">
        <v>409</v>
      </c>
      <c r="D6" s="2487" t="s">
        <v>410</v>
      </c>
      <c r="E6" s="2487" t="s">
        <v>411</v>
      </c>
      <c r="F6" s="2487" t="s">
        <v>412</v>
      </c>
      <c r="G6" s="2487" t="s">
        <v>413</v>
      </c>
      <c r="H6" s="2487" t="s">
        <v>414</v>
      </c>
      <c r="I6" s="2487" t="s">
        <v>415</v>
      </c>
      <c r="J6" s="2490" t="s">
        <v>416</v>
      </c>
      <c r="K6" s="39"/>
    </row>
    <row r="7" spans="1:26" ht="15" customHeight="1">
      <c r="A7" s="2370"/>
      <c r="B7" s="2501"/>
      <c r="C7" s="2411"/>
      <c r="D7" s="2411"/>
      <c r="E7" s="2411"/>
      <c r="F7" s="2411"/>
      <c r="G7" s="2411"/>
      <c r="H7" s="2411"/>
      <c r="I7" s="2411"/>
      <c r="J7" s="2368"/>
      <c r="K7" s="39"/>
    </row>
    <row r="8" spans="1:26" ht="18" customHeight="1" thickBot="1">
      <c r="A8" s="3"/>
      <c r="B8" s="1020"/>
      <c r="C8" s="1021"/>
      <c r="D8" s="1021"/>
      <c r="E8" s="1021"/>
      <c r="F8" s="1021"/>
      <c r="G8" s="32"/>
      <c r="H8" s="10" t="s">
        <v>417</v>
      </c>
      <c r="I8" s="10" t="s">
        <v>418</v>
      </c>
      <c r="J8" s="10" t="s">
        <v>417</v>
      </c>
      <c r="K8" s="39"/>
      <c r="M8" s="1055" t="s">
        <v>1572</v>
      </c>
      <c r="N8" s="1055" t="s">
        <v>1489</v>
      </c>
      <c r="O8" s="3"/>
      <c r="P8" s="3"/>
      <c r="Q8" s="3"/>
      <c r="R8" s="3"/>
      <c r="S8" s="3"/>
      <c r="T8" s="3" t="s">
        <v>405</v>
      </c>
      <c r="U8" s="3"/>
      <c r="V8" s="3"/>
      <c r="X8" s="1077" t="s">
        <v>1599</v>
      </c>
    </row>
    <row r="9" spans="1:26" ht="18" customHeight="1">
      <c r="A9" s="1804" t="s">
        <v>1939</v>
      </c>
      <c r="B9" s="16">
        <v>1322333</v>
      </c>
      <c r="C9" s="17">
        <v>321929</v>
      </c>
      <c r="D9" s="17">
        <v>4219</v>
      </c>
      <c r="E9" s="17">
        <v>936838</v>
      </c>
      <c r="F9" s="17">
        <v>32546</v>
      </c>
      <c r="G9" s="17">
        <v>26801</v>
      </c>
      <c r="H9" s="12">
        <v>34882</v>
      </c>
      <c r="I9" s="12">
        <v>3266</v>
      </c>
      <c r="J9" s="12">
        <v>300485</v>
      </c>
      <c r="K9" s="39"/>
      <c r="M9" s="2367" t="s">
        <v>406</v>
      </c>
      <c r="N9" s="2375" t="s">
        <v>407</v>
      </c>
      <c r="O9" s="2376"/>
      <c r="P9" s="2376"/>
      <c r="Q9" s="2376"/>
      <c r="R9" s="2376"/>
      <c r="S9" s="2377"/>
      <c r="T9" s="2375" t="s">
        <v>408</v>
      </c>
      <c r="U9" s="2376"/>
      <c r="V9" s="2376"/>
      <c r="X9" s="2375" t="s">
        <v>408</v>
      </c>
      <c r="Y9" s="2376"/>
      <c r="Z9" s="2376"/>
    </row>
    <row r="10" spans="1:26" s="1" customFormat="1" ht="18" customHeight="1">
      <c r="A10" s="13" t="s">
        <v>419</v>
      </c>
      <c r="B10" s="16">
        <v>1326351</v>
      </c>
      <c r="C10" s="17">
        <v>318833</v>
      </c>
      <c r="D10" s="17">
        <v>4219</v>
      </c>
      <c r="E10" s="17">
        <v>943962</v>
      </c>
      <c r="F10" s="17">
        <v>32768</v>
      </c>
      <c r="G10" s="17">
        <v>26569</v>
      </c>
      <c r="H10" s="12">
        <v>36847</v>
      </c>
      <c r="I10" s="12">
        <v>3359</v>
      </c>
      <c r="J10" s="12">
        <v>309100</v>
      </c>
      <c r="K10" s="3"/>
      <c r="M10" s="2395"/>
      <c r="N10" s="2500" t="s">
        <v>376</v>
      </c>
      <c r="O10" s="2487" t="s">
        <v>409</v>
      </c>
      <c r="P10" s="2487" t="s">
        <v>410</v>
      </c>
      <c r="Q10" s="2487" t="s">
        <v>411</v>
      </c>
      <c r="R10" s="2487" t="s">
        <v>412</v>
      </c>
      <c r="S10" s="2487" t="s">
        <v>413</v>
      </c>
      <c r="T10" s="2487" t="s">
        <v>414</v>
      </c>
      <c r="U10" s="2487" t="s">
        <v>415</v>
      </c>
      <c r="V10" s="2490" t="s">
        <v>416</v>
      </c>
      <c r="X10" s="2491" t="s">
        <v>1593</v>
      </c>
      <c r="Y10" s="2391" t="s">
        <v>1591</v>
      </c>
      <c r="Z10" s="2493"/>
    </row>
    <row r="11" spans="1:26" s="1" customFormat="1" ht="18" customHeight="1">
      <c r="A11" s="13" t="s">
        <v>420</v>
      </c>
      <c r="B11" s="16">
        <v>1332090</v>
      </c>
      <c r="C11" s="17">
        <v>316285</v>
      </c>
      <c r="D11" s="17">
        <v>4295</v>
      </c>
      <c r="E11" s="17">
        <v>951942</v>
      </c>
      <c r="F11" s="17">
        <v>33005</v>
      </c>
      <c r="G11" s="17">
        <v>26563</v>
      </c>
      <c r="H11" s="12">
        <v>36032</v>
      </c>
      <c r="I11" s="12">
        <v>3358</v>
      </c>
      <c r="J11" s="12">
        <v>318213</v>
      </c>
      <c r="K11" s="3"/>
      <c r="M11" s="2370"/>
      <c r="N11" s="2501"/>
      <c r="O11" s="2411"/>
      <c r="P11" s="2411"/>
      <c r="Q11" s="2411"/>
      <c r="R11" s="2411"/>
      <c r="S11" s="2411"/>
      <c r="T11" s="2411"/>
      <c r="U11" s="2411"/>
      <c r="V11" s="2368"/>
      <c r="X11" s="2411"/>
      <c r="Y11" s="2492"/>
      <c r="Z11" s="2372"/>
    </row>
    <row r="12" spans="1:26" s="1" customFormat="1" ht="18" customHeight="1">
      <c r="A12" s="13" t="s">
        <v>421</v>
      </c>
      <c r="B12" s="16">
        <v>1333913</v>
      </c>
      <c r="C12" s="17">
        <v>314384</v>
      </c>
      <c r="D12" s="17">
        <v>4340</v>
      </c>
      <c r="E12" s="17">
        <v>955360</v>
      </c>
      <c r="F12" s="67">
        <v>33157</v>
      </c>
      <c r="G12" s="17">
        <v>26672</v>
      </c>
      <c r="H12" s="12">
        <v>33816</v>
      </c>
      <c r="I12" s="12">
        <v>3206</v>
      </c>
      <c r="J12" s="12">
        <v>303563</v>
      </c>
      <c r="K12" s="3"/>
      <c r="S12" s="400"/>
      <c r="T12" s="1058" t="s">
        <v>417</v>
      </c>
      <c r="U12" s="1058" t="s">
        <v>418</v>
      </c>
      <c r="V12" s="1058" t="s">
        <v>417</v>
      </c>
      <c r="X12" s="1058"/>
      <c r="Y12" s="1058" t="s">
        <v>1592</v>
      </c>
    </row>
    <row r="13" spans="1:26" s="1" customFormat="1" ht="18" customHeight="1">
      <c r="A13" s="13" t="s">
        <v>1940</v>
      </c>
      <c r="B13" s="16">
        <v>1307822</v>
      </c>
      <c r="C13" s="17">
        <v>311010</v>
      </c>
      <c r="D13" s="17">
        <v>4237</v>
      </c>
      <c r="E13" s="17">
        <v>959051</v>
      </c>
      <c r="F13" s="67">
        <v>33524</v>
      </c>
      <c r="G13" s="67" t="s">
        <v>306</v>
      </c>
      <c r="H13" s="12">
        <v>30968</v>
      </c>
      <c r="I13" s="12">
        <v>2922</v>
      </c>
      <c r="J13" s="12">
        <v>280914</v>
      </c>
      <c r="K13" s="3"/>
      <c r="M13" s="1056" t="s">
        <v>1571</v>
      </c>
      <c r="S13" s="400"/>
    </row>
    <row r="14" spans="1:26" s="1" customFormat="1" ht="18" customHeight="1">
      <c r="A14" s="13" t="s">
        <v>422</v>
      </c>
      <c r="B14" s="16">
        <v>1307787</v>
      </c>
      <c r="C14" s="17">
        <v>310683</v>
      </c>
      <c r="D14" s="17">
        <v>4110</v>
      </c>
      <c r="E14" s="17">
        <v>959298</v>
      </c>
      <c r="F14" s="17">
        <v>33696</v>
      </c>
      <c r="G14" s="67" t="s">
        <v>306</v>
      </c>
      <c r="H14" s="17">
        <v>28822</v>
      </c>
      <c r="I14" s="17">
        <v>2686</v>
      </c>
      <c r="J14" s="17">
        <v>257063</v>
      </c>
      <c r="K14" s="3"/>
      <c r="S14" s="400"/>
    </row>
    <row r="15" spans="1:26" s="1" customFormat="1" ht="18" customHeight="1">
      <c r="A15" s="13" t="s">
        <v>1788</v>
      </c>
      <c r="B15" s="16">
        <v>1312281</v>
      </c>
      <c r="C15" s="17">
        <v>312376</v>
      </c>
      <c r="D15" s="17">
        <v>4011</v>
      </c>
      <c r="E15" s="17">
        <v>962075</v>
      </c>
      <c r="F15" s="17">
        <v>33819</v>
      </c>
      <c r="G15" s="67" t="s">
        <v>306</v>
      </c>
      <c r="H15" s="17">
        <v>28837</v>
      </c>
      <c r="I15" s="17">
        <v>2716</v>
      </c>
      <c r="J15" s="17">
        <v>261639</v>
      </c>
      <c r="K15" s="3"/>
    </row>
    <row r="16" spans="1:26" s="1" customFormat="1" ht="18" customHeight="1">
      <c r="A16" s="13" t="s">
        <v>1941</v>
      </c>
      <c r="B16" s="16">
        <v>1314024</v>
      </c>
      <c r="C16" s="17">
        <v>311979</v>
      </c>
      <c r="D16" s="17">
        <v>3933</v>
      </c>
      <c r="E16" s="17">
        <v>964035</v>
      </c>
      <c r="F16" s="17">
        <v>34077</v>
      </c>
      <c r="G16" s="67" t="s">
        <v>306</v>
      </c>
      <c r="H16" s="17">
        <v>31681</v>
      </c>
      <c r="I16" s="17">
        <v>2925</v>
      </c>
      <c r="J16" s="17">
        <v>284415</v>
      </c>
      <c r="K16" s="3"/>
    </row>
    <row r="17" spans="1:25" s="1" customFormat="1" ht="18" customHeight="1">
      <c r="A17" s="3"/>
      <c r="B17" s="12"/>
      <c r="C17" s="12"/>
      <c r="D17" s="12"/>
      <c r="E17" s="12"/>
      <c r="F17" s="12"/>
      <c r="G17" s="12"/>
      <c r="H17" s="12"/>
      <c r="I17" s="12"/>
      <c r="J17" s="12"/>
      <c r="K17" s="3"/>
    </row>
    <row r="18" spans="1:25" ht="18" customHeight="1">
      <c r="A18" s="678" t="s">
        <v>2011</v>
      </c>
      <c r="B18" s="1309">
        <f t="shared" ref="B18:B34" si="0">SUM(C18:F18)</f>
        <v>1321922</v>
      </c>
      <c r="C18" s="17">
        <v>314632</v>
      </c>
      <c r="D18" s="17">
        <v>4011</v>
      </c>
      <c r="E18" s="17">
        <v>969299</v>
      </c>
      <c r="F18" s="17">
        <v>33980</v>
      </c>
      <c r="G18" s="67" t="s">
        <v>306</v>
      </c>
      <c r="H18" s="17">
        <v>2347</v>
      </c>
      <c r="I18" s="17">
        <v>216</v>
      </c>
      <c r="J18" s="17">
        <v>20625</v>
      </c>
      <c r="K18" s="39"/>
    </row>
    <row r="19" spans="1:25" ht="18" customHeight="1">
      <c r="A19" s="678" t="s">
        <v>426</v>
      </c>
      <c r="B19" s="1309">
        <f t="shared" si="0"/>
        <v>1323796</v>
      </c>
      <c r="C19" s="17">
        <v>315051</v>
      </c>
      <c r="D19" s="17">
        <v>4008</v>
      </c>
      <c r="E19" s="17">
        <v>970710</v>
      </c>
      <c r="F19" s="17">
        <v>34027</v>
      </c>
      <c r="G19" s="67" t="s">
        <v>306</v>
      </c>
      <c r="H19" s="17">
        <v>2922</v>
      </c>
      <c r="I19" s="17">
        <v>274</v>
      </c>
      <c r="J19" s="17">
        <v>26485</v>
      </c>
      <c r="K19" s="39"/>
    </row>
    <row r="20" spans="1:25" ht="18" customHeight="1">
      <c r="A20" s="678" t="s">
        <v>1240</v>
      </c>
      <c r="B20" s="1309">
        <f t="shared" si="0"/>
        <v>1324509</v>
      </c>
      <c r="C20" s="17">
        <v>315399</v>
      </c>
      <c r="D20" s="17">
        <v>4003</v>
      </c>
      <c r="E20" s="17">
        <v>971091</v>
      </c>
      <c r="F20" s="17">
        <v>34016</v>
      </c>
      <c r="G20" s="67" t="s">
        <v>306</v>
      </c>
      <c r="H20" s="17">
        <v>2702</v>
      </c>
      <c r="I20" s="17">
        <v>245</v>
      </c>
      <c r="J20" s="17">
        <v>23015</v>
      </c>
      <c r="K20" s="39"/>
      <c r="M20" s="1122" t="s">
        <v>173</v>
      </c>
      <c r="N20" s="1118"/>
      <c r="O20" s="1123"/>
      <c r="P20" s="1123"/>
      <c r="Q20" s="1123"/>
      <c r="R20" s="1123"/>
      <c r="S20" s="1124" t="s">
        <v>306</v>
      </c>
      <c r="T20" s="1123">
        <v>2369</v>
      </c>
      <c r="U20" s="1123">
        <v>221</v>
      </c>
      <c r="V20" s="1123">
        <v>21264</v>
      </c>
      <c r="W20" s="1"/>
      <c r="X20" s="1122" t="s">
        <v>1594</v>
      </c>
      <c r="Y20" s="1057">
        <v>180443</v>
      </c>
    </row>
    <row r="21" spans="1:25" ht="18" customHeight="1">
      <c r="A21" s="678" t="s">
        <v>2010</v>
      </c>
      <c r="B21" s="1309">
        <f t="shared" si="0"/>
        <v>1325298</v>
      </c>
      <c r="C21" s="17">
        <v>315643</v>
      </c>
      <c r="D21" s="17">
        <v>3983</v>
      </c>
      <c r="E21" s="17">
        <v>971606</v>
      </c>
      <c r="F21" s="17">
        <v>34066</v>
      </c>
      <c r="G21" s="67" t="s">
        <v>306</v>
      </c>
      <c r="H21" s="17">
        <v>2757</v>
      </c>
      <c r="I21" s="17">
        <v>258</v>
      </c>
      <c r="J21" s="17">
        <v>25235</v>
      </c>
      <c r="K21" s="39"/>
      <c r="M21" s="1122" t="s">
        <v>423</v>
      </c>
      <c r="N21" s="1118"/>
      <c r="O21" s="1123"/>
      <c r="P21" s="1123"/>
      <c r="Q21" s="1123"/>
      <c r="R21" s="1123"/>
      <c r="S21" s="1124" t="s">
        <v>306</v>
      </c>
      <c r="T21" s="1123">
        <v>2050</v>
      </c>
      <c r="U21" s="1123">
        <v>208</v>
      </c>
      <c r="V21" s="1123">
        <v>18960</v>
      </c>
      <c r="W21" s="1"/>
      <c r="X21" s="1122" t="s">
        <v>423</v>
      </c>
      <c r="Y21" s="1057">
        <v>162805</v>
      </c>
    </row>
    <row r="22" spans="1:25" ht="18" customHeight="1">
      <c r="A22" s="678" t="s">
        <v>428</v>
      </c>
      <c r="B22" s="1309">
        <f t="shared" si="0"/>
        <v>1325794</v>
      </c>
      <c r="C22" s="17">
        <v>315766</v>
      </c>
      <c r="D22" s="17">
        <v>3982</v>
      </c>
      <c r="E22" s="17">
        <v>971913</v>
      </c>
      <c r="F22" s="17">
        <v>34133</v>
      </c>
      <c r="G22" s="67" t="s">
        <v>306</v>
      </c>
      <c r="H22" s="17">
        <v>2580</v>
      </c>
      <c r="I22" s="17">
        <v>234</v>
      </c>
      <c r="J22" s="17">
        <v>23554</v>
      </c>
      <c r="K22" s="39"/>
      <c r="M22" s="1122" t="s">
        <v>174</v>
      </c>
      <c r="N22" s="1118"/>
      <c r="O22" s="1123"/>
      <c r="P22" s="1123"/>
      <c r="Q22" s="1123"/>
      <c r="R22" s="1123"/>
      <c r="S22" s="1124" t="s">
        <v>306</v>
      </c>
      <c r="T22" s="1123">
        <v>2846</v>
      </c>
      <c r="U22" s="1123">
        <v>262</v>
      </c>
      <c r="V22" s="1123">
        <v>24751</v>
      </c>
      <c r="X22" s="1122" t="s">
        <v>174</v>
      </c>
      <c r="Y22" s="1095">
        <v>199488</v>
      </c>
    </row>
    <row r="23" spans="1:25" ht="18" customHeight="1">
      <c r="A23" s="678" t="s">
        <v>1912</v>
      </c>
      <c r="B23" s="1309">
        <f t="shared" si="0"/>
        <v>1325317</v>
      </c>
      <c r="C23" s="17">
        <v>315540</v>
      </c>
      <c r="D23" s="17">
        <v>3978</v>
      </c>
      <c r="E23" s="17">
        <v>971691</v>
      </c>
      <c r="F23" s="17">
        <v>34108</v>
      </c>
      <c r="G23" s="67" t="s">
        <v>306</v>
      </c>
      <c r="H23" s="17">
        <v>2413</v>
      </c>
      <c r="I23" s="17">
        <v>218</v>
      </c>
      <c r="J23" s="17">
        <v>22746</v>
      </c>
      <c r="K23" s="39"/>
      <c r="M23" s="1122" t="s">
        <v>424</v>
      </c>
      <c r="N23" s="1118"/>
      <c r="O23" s="1123"/>
      <c r="P23" s="1123"/>
      <c r="Q23" s="1123"/>
      <c r="R23" s="1123"/>
      <c r="S23" s="1124" t="s">
        <v>306</v>
      </c>
      <c r="T23" s="1123">
        <v>2726</v>
      </c>
      <c r="U23" s="1123">
        <v>255</v>
      </c>
      <c r="V23" s="1123">
        <v>24445</v>
      </c>
      <c r="X23" s="1122" t="s">
        <v>424</v>
      </c>
      <c r="Y23" s="1095">
        <v>216015</v>
      </c>
    </row>
    <row r="24" spans="1:25" ht="18" customHeight="1">
      <c r="A24" s="678" t="s">
        <v>1239</v>
      </c>
      <c r="B24" s="1309">
        <f t="shared" si="0"/>
        <v>1323864</v>
      </c>
      <c r="C24" s="17">
        <v>314816</v>
      </c>
      <c r="D24" s="17">
        <v>3967</v>
      </c>
      <c r="E24" s="17">
        <v>970959</v>
      </c>
      <c r="F24" s="17">
        <v>34122</v>
      </c>
      <c r="G24" s="67" t="s">
        <v>306</v>
      </c>
      <c r="H24" s="17">
        <v>2590</v>
      </c>
      <c r="I24" s="17">
        <v>228</v>
      </c>
      <c r="J24" s="17">
        <v>23793</v>
      </c>
      <c r="K24" s="39"/>
      <c r="M24" s="1122" t="s">
        <v>425</v>
      </c>
      <c r="N24" s="1118"/>
      <c r="O24" s="1123"/>
      <c r="P24" s="1123"/>
      <c r="Q24" s="1123"/>
      <c r="R24" s="1123"/>
      <c r="S24" s="1124" t="s">
        <v>306</v>
      </c>
      <c r="T24" s="1123">
        <v>2347</v>
      </c>
      <c r="U24" s="1123">
        <v>216</v>
      </c>
      <c r="V24" s="1123">
        <v>20625</v>
      </c>
      <c r="X24" s="1122" t="s">
        <v>425</v>
      </c>
      <c r="Y24" s="1095">
        <v>180931</v>
      </c>
    </row>
    <row r="25" spans="1:25" ht="18" customHeight="1">
      <c r="A25" s="678" t="s">
        <v>172</v>
      </c>
      <c r="B25" s="1309">
        <f t="shared" si="0"/>
        <v>1314024</v>
      </c>
      <c r="C25" s="17">
        <v>311979</v>
      </c>
      <c r="D25" s="17">
        <v>3933</v>
      </c>
      <c r="E25" s="17">
        <v>964035</v>
      </c>
      <c r="F25" s="17">
        <v>34077</v>
      </c>
      <c r="G25" s="67" t="s">
        <v>306</v>
      </c>
      <c r="H25" s="17">
        <v>3379</v>
      </c>
      <c r="I25" s="17">
        <v>306</v>
      </c>
      <c r="J25" s="17">
        <v>29542</v>
      </c>
      <c r="K25" s="39"/>
      <c r="M25" s="1122" t="s">
        <v>426</v>
      </c>
      <c r="N25" s="1118"/>
      <c r="O25" s="1123"/>
      <c r="P25" s="1123"/>
      <c r="Q25" s="1123"/>
      <c r="R25" s="1123"/>
      <c r="S25" s="1124" t="s">
        <v>306</v>
      </c>
      <c r="T25" s="1123">
        <v>2922</v>
      </c>
      <c r="U25" s="1123">
        <v>274</v>
      </c>
      <c r="V25" s="1123">
        <v>26485</v>
      </c>
      <c r="X25" s="1122" t="s">
        <v>426</v>
      </c>
      <c r="Y25" s="1095">
        <v>244275</v>
      </c>
    </row>
    <row r="26" spans="1:25" ht="18" customHeight="1">
      <c r="A26" s="678" t="s">
        <v>173</v>
      </c>
      <c r="B26" s="1309">
        <f t="shared" si="0"/>
        <v>1316327</v>
      </c>
      <c r="C26" s="17">
        <v>312661</v>
      </c>
      <c r="D26" s="17">
        <v>3936</v>
      </c>
      <c r="E26" s="17">
        <v>965607</v>
      </c>
      <c r="F26" s="17">
        <v>34123</v>
      </c>
      <c r="G26" s="67" t="s">
        <v>306</v>
      </c>
      <c r="H26" s="17">
        <v>2236</v>
      </c>
      <c r="I26" s="17">
        <v>209</v>
      </c>
      <c r="J26" s="17">
        <v>19924</v>
      </c>
      <c r="K26" s="39"/>
      <c r="M26" s="1122" t="s">
        <v>1240</v>
      </c>
      <c r="N26" s="1118"/>
      <c r="O26" s="1123"/>
      <c r="P26" s="1123"/>
      <c r="Q26" s="1123"/>
      <c r="R26" s="1123"/>
      <c r="S26" s="1124" t="s">
        <v>306</v>
      </c>
      <c r="T26" s="1123">
        <v>2702</v>
      </c>
      <c r="U26" s="1123">
        <v>245</v>
      </c>
      <c r="V26" s="1123">
        <v>23015</v>
      </c>
      <c r="X26" s="1122" t="s">
        <v>1509</v>
      </c>
      <c r="Y26" s="1095">
        <v>213715</v>
      </c>
    </row>
    <row r="27" spans="1:25" ht="18" customHeight="1">
      <c r="A27" s="678" t="s">
        <v>423</v>
      </c>
      <c r="B27" s="1309">
        <f t="shared" si="0"/>
        <v>1317194</v>
      </c>
      <c r="C27" s="17">
        <v>312945</v>
      </c>
      <c r="D27" s="17">
        <v>3927</v>
      </c>
      <c r="E27" s="17">
        <v>966179</v>
      </c>
      <c r="F27" s="17">
        <v>34143</v>
      </c>
      <c r="G27" s="67" t="s">
        <v>306</v>
      </c>
      <c r="H27" s="17">
        <v>2126</v>
      </c>
      <c r="I27" s="17">
        <v>203</v>
      </c>
      <c r="J27" s="17">
        <v>19538</v>
      </c>
      <c r="K27" s="39"/>
      <c r="M27" s="1122" t="s">
        <v>427</v>
      </c>
      <c r="N27" s="1118"/>
      <c r="O27" s="1123"/>
      <c r="P27" s="1123"/>
      <c r="Q27" s="1123"/>
      <c r="R27" s="1123"/>
      <c r="S27" s="1124" t="s">
        <v>306</v>
      </c>
      <c r="T27" s="1123">
        <v>2757</v>
      </c>
      <c r="U27" s="1123">
        <v>258</v>
      </c>
      <c r="V27" s="1123">
        <v>25235</v>
      </c>
      <c r="X27" s="1122" t="s">
        <v>427</v>
      </c>
      <c r="Y27" s="1095">
        <v>224389</v>
      </c>
    </row>
    <row r="28" spans="1:25" ht="18" customHeight="1">
      <c r="A28" s="678" t="s">
        <v>174</v>
      </c>
      <c r="B28" s="1309">
        <f t="shared" si="0"/>
        <v>1319205</v>
      </c>
      <c r="C28" s="17">
        <v>313438</v>
      </c>
      <c r="D28" s="17">
        <v>3926</v>
      </c>
      <c r="E28" s="17">
        <v>967644</v>
      </c>
      <c r="F28" s="17">
        <v>34197</v>
      </c>
      <c r="G28" s="67" t="s">
        <v>306</v>
      </c>
      <c r="H28" s="17">
        <v>2583</v>
      </c>
      <c r="I28" s="17">
        <v>243</v>
      </c>
      <c r="J28" s="17">
        <v>23334</v>
      </c>
      <c r="K28" s="39"/>
      <c r="M28" s="1122" t="s">
        <v>428</v>
      </c>
      <c r="N28" s="1118"/>
      <c r="O28" s="1123"/>
      <c r="P28" s="1123"/>
      <c r="Q28" s="1123"/>
      <c r="R28" s="1123"/>
      <c r="S28" s="1124" t="s">
        <v>306</v>
      </c>
      <c r="T28" s="1123">
        <v>2580</v>
      </c>
      <c r="U28" s="1123">
        <v>234</v>
      </c>
      <c r="V28" s="1123">
        <v>23554</v>
      </c>
      <c r="X28" s="1122" t="s">
        <v>428</v>
      </c>
      <c r="Y28" s="1095">
        <v>211125</v>
      </c>
    </row>
    <row r="29" spans="1:25" ht="18" customHeight="1">
      <c r="A29" s="678" t="s">
        <v>424</v>
      </c>
      <c r="B29" s="1309">
        <f t="shared" si="0"/>
        <v>1320629</v>
      </c>
      <c r="C29" s="17">
        <v>313661</v>
      </c>
      <c r="D29" s="17">
        <v>3914</v>
      </c>
      <c r="E29" s="17">
        <v>968841</v>
      </c>
      <c r="F29" s="17">
        <v>34213</v>
      </c>
      <c r="G29" s="67" t="s">
        <v>306</v>
      </c>
      <c r="H29" s="17">
        <v>2830</v>
      </c>
      <c r="I29" s="17">
        <v>265</v>
      </c>
      <c r="J29" s="17">
        <v>25609</v>
      </c>
      <c r="K29" s="39"/>
      <c r="M29" s="1122" t="s">
        <v>1912</v>
      </c>
      <c r="N29" s="1118"/>
      <c r="O29" s="1123"/>
      <c r="P29" s="1123"/>
      <c r="Q29" s="1123"/>
      <c r="R29" s="1123"/>
      <c r="S29" s="1124" t="s">
        <v>306</v>
      </c>
      <c r="T29" s="1123">
        <v>2413</v>
      </c>
      <c r="U29" s="1123">
        <v>218</v>
      </c>
      <c r="V29" s="1123">
        <v>22746</v>
      </c>
      <c r="X29" s="1122" t="s">
        <v>1595</v>
      </c>
      <c r="Y29" s="1095">
        <v>230892</v>
      </c>
    </row>
    <row r="30" spans="1:25" ht="18" customHeight="1">
      <c r="A30" s="678" t="s">
        <v>425</v>
      </c>
      <c r="B30" s="1309">
        <f t="shared" si="0"/>
        <v>1321810</v>
      </c>
      <c r="C30" s="17">
        <v>313884</v>
      </c>
      <c r="D30" s="17">
        <v>3912</v>
      </c>
      <c r="E30" s="17">
        <v>969775</v>
      </c>
      <c r="F30" s="17">
        <v>34239</v>
      </c>
      <c r="G30" s="67" t="s">
        <v>306</v>
      </c>
      <c r="H30" s="17">
        <v>2415</v>
      </c>
      <c r="I30" s="17">
        <v>210</v>
      </c>
      <c r="J30" s="17">
        <v>21062</v>
      </c>
      <c r="K30" s="39"/>
      <c r="M30" s="1122" t="s">
        <v>1239</v>
      </c>
      <c r="N30" s="1118"/>
      <c r="O30" s="1123"/>
      <c r="P30" s="1123"/>
      <c r="Q30" s="1123"/>
      <c r="R30" s="1123"/>
      <c r="S30" s="1124" t="s">
        <v>306</v>
      </c>
      <c r="T30" s="1123">
        <v>2590</v>
      </c>
      <c r="U30" s="1123">
        <v>228</v>
      </c>
      <c r="V30" s="1123">
        <v>23793</v>
      </c>
      <c r="X30" s="1122" t="s">
        <v>1510</v>
      </c>
      <c r="Y30" s="1095">
        <v>271524</v>
      </c>
    </row>
    <row r="31" spans="1:25" ht="18" customHeight="1">
      <c r="A31" s="678" t="s">
        <v>426</v>
      </c>
      <c r="B31" s="1309">
        <f t="shared" si="0"/>
        <v>1323423</v>
      </c>
      <c r="C31" s="1251">
        <v>314169</v>
      </c>
      <c r="D31" s="1251">
        <v>3910</v>
      </c>
      <c r="E31" s="1251">
        <v>971068</v>
      </c>
      <c r="F31" s="1251">
        <v>34276</v>
      </c>
      <c r="G31" s="67" t="s">
        <v>306</v>
      </c>
      <c r="H31" s="252">
        <v>2911</v>
      </c>
      <c r="I31" s="252">
        <v>276</v>
      </c>
      <c r="J31" s="252">
        <v>28079</v>
      </c>
      <c r="K31" s="39"/>
      <c r="M31" s="1122" t="s">
        <v>172</v>
      </c>
      <c r="N31" s="1118">
        <v>1314024</v>
      </c>
      <c r="O31" s="1123">
        <v>311979</v>
      </c>
      <c r="P31" s="1123">
        <v>3933</v>
      </c>
      <c r="Q31" s="1123">
        <v>964035</v>
      </c>
      <c r="R31" s="1123">
        <v>34077</v>
      </c>
      <c r="S31" s="1124" t="s">
        <v>306</v>
      </c>
      <c r="T31" s="1123">
        <v>3379</v>
      </c>
      <c r="U31" s="1123">
        <v>306</v>
      </c>
      <c r="V31" s="1123">
        <v>29542</v>
      </c>
      <c r="X31" s="1122" t="s">
        <v>172</v>
      </c>
      <c r="Y31" s="1095">
        <v>380867</v>
      </c>
    </row>
    <row r="32" spans="1:25" ht="18" customHeight="1">
      <c r="A32" s="678" t="s">
        <v>1240</v>
      </c>
      <c r="B32" s="1309">
        <f t="shared" si="0"/>
        <v>1324269</v>
      </c>
      <c r="C32" s="17">
        <v>314353</v>
      </c>
      <c r="D32" s="17">
        <v>3904</v>
      </c>
      <c r="E32" s="17">
        <v>971709</v>
      </c>
      <c r="F32" s="17">
        <v>34303</v>
      </c>
      <c r="G32" s="67" t="s">
        <v>306</v>
      </c>
      <c r="H32" s="17">
        <v>2990</v>
      </c>
      <c r="I32" s="17">
        <v>261</v>
      </c>
      <c r="J32" s="17">
        <v>26134</v>
      </c>
      <c r="K32" s="39"/>
      <c r="Y32" s="1095"/>
    </row>
    <row r="33" spans="1:25" ht="18" customHeight="1">
      <c r="A33" s="678" t="s">
        <v>2010</v>
      </c>
      <c r="B33" s="2075">
        <f t="shared" si="0"/>
        <v>1325056</v>
      </c>
      <c r="C33" s="17">
        <v>314494</v>
      </c>
      <c r="D33" s="17">
        <v>3897</v>
      </c>
      <c r="E33" s="17">
        <v>972361</v>
      </c>
      <c r="F33" s="17">
        <v>34304</v>
      </c>
      <c r="G33" s="67" t="s">
        <v>306</v>
      </c>
      <c r="H33" s="17">
        <v>2707</v>
      </c>
      <c r="I33" s="17">
        <v>253</v>
      </c>
      <c r="J33" s="17">
        <v>24952</v>
      </c>
      <c r="K33" s="39"/>
      <c r="M33" s="1125" t="s">
        <v>1491</v>
      </c>
      <c r="N33" s="979"/>
      <c r="O33" s="979"/>
      <c r="P33" s="979"/>
      <c r="Q33" s="979"/>
      <c r="R33" s="979"/>
      <c r="S33" s="1126" t="s">
        <v>1511</v>
      </c>
      <c r="T33" s="979">
        <f>SUM(T20:T31)</f>
        <v>31681</v>
      </c>
      <c r="U33" s="979">
        <f>SUM(U20:U31)</f>
        <v>2925</v>
      </c>
      <c r="V33" s="979">
        <f>SUM(V20:V31)</f>
        <v>284415</v>
      </c>
      <c r="X33" s="1239" t="s">
        <v>1596</v>
      </c>
      <c r="Y33" s="1240">
        <f>SUM(Y20:Y31)</f>
        <v>2716469</v>
      </c>
    </row>
    <row r="34" spans="1:25" ht="18" customHeight="1">
      <c r="A34" s="678" t="s">
        <v>428</v>
      </c>
      <c r="B34" s="2075">
        <f t="shared" si="0"/>
        <v>1325070</v>
      </c>
      <c r="C34" s="17">
        <v>314433</v>
      </c>
      <c r="D34" s="17">
        <v>3886</v>
      </c>
      <c r="E34" s="17">
        <v>972397</v>
      </c>
      <c r="F34" s="17">
        <v>34354</v>
      </c>
      <c r="G34" s="67" t="s">
        <v>306</v>
      </c>
      <c r="H34" s="17">
        <v>2414</v>
      </c>
      <c r="I34" s="17">
        <v>213</v>
      </c>
      <c r="J34" s="17">
        <v>21862</v>
      </c>
      <c r="K34" s="39"/>
      <c r="M34" s="40" t="s">
        <v>1512</v>
      </c>
      <c r="N34" s="61">
        <f>AVERAGE(N20:N31)</f>
        <v>1314024</v>
      </c>
      <c r="O34" s="61">
        <f>AVERAGE(O20:O31)</f>
        <v>311979</v>
      </c>
      <c r="P34" s="61">
        <f>AVERAGE(P20:P31)</f>
        <v>3933</v>
      </c>
      <c r="Q34" s="61">
        <f>AVERAGE(Q20:Q31)</f>
        <v>964035</v>
      </c>
      <c r="R34" s="61">
        <f>AVERAGE(R20:R31)</f>
        <v>34077</v>
      </c>
      <c r="X34" s="1081" t="s">
        <v>1597</v>
      </c>
      <c r="Y34" s="1238" t="s">
        <v>1598</v>
      </c>
    </row>
    <row r="35" spans="1:25" ht="18" customHeight="1">
      <c r="A35" s="678"/>
      <c r="B35" s="2075"/>
      <c r="C35" s="17"/>
      <c r="D35" s="17"/>
      <c r="E35" s="17"/>
      <c r="F35" s="17"/>
      <c r="G35" s="67"/>
      <c r="H35" s="17"/>
      <c r="I35" s="17"/>
      <c r="J35" s="17"/>
      <c r="K35" s="39"/>
      <c r="M35" s="1077" t="s">
        <v>1513</v>
      </c>
      <c r="X35" s="472"/>
      <c r="Y35" s="1095">
        <f>Y33/1000</f>
        <v>2716.4690000000001</v>
      </c>
    </row>
    <row r="36" spans="1:25" ht="18" customHeight="1">
      <c r="A36" s="4" t="s">
        <v>52</v>
      </c>
      <c r="B36" s="1059">
        <f>((B34/B33)*100)-100</f>
        <v>1.0565591190214718E-3</v>
      </c>
      <c r="C36" s="1059">
        <f t="shared" ref="C36:F36" si="1">((C34/C33)*100)-100</f>
        <v>-1.9396236494173991E-2</v>
      </c>
      <c r="D36" s="1059">
        <f t="shared" si="1"/>
        <v>-0.28226841159866467</v>
      </c>
      <c r="E36" s="1059">
        <f t="shared" si="1"/>
        <v>3.7023286618875773E-3</v>
      </c>
      <c r="F36" s="1059">
        <f t="shared" si="1"/>
        <v>0.1457555970149258</v>
      </c>
      <c r="G36" s="250" t="s">
        <v>306</v>
      </c>
      <c r="H36" s="1059">
        <f>((H34/H33)*100)-100</f>
        <v>-10.823790173623934</v>
      </c>
      <c r="I36" s="1059">
        <f>((I34/I33)*100)-100</f>
        <v>-15.810276679841891</v>
      </c>
      <c r="J36" s="1059">
        <f>((J34/J33)*100)-100</f>
        <v>-12.383776851554984</v>
      </c>
      <c r="K36" s="39"/>
    </row>
    <row r="37" spans="1:25" ht="18" customHeight="1" thickBot="1">
      <c r="A37" s="73" t="s">
        <v>36</v>
      </c>
      <c r="B37" s="1252">
        <f>((B34/B22)*100)-100</f>
        <v>-5.4608785376913715E-2</v>
      </c>
      <c r="C37" s="1252">
        <f t="shared" ref="C37:F37" si="2">((C34/C22)*100)-100</f>
        <v>-0.42214804633810843</v>
      </c>
      <c r="D37" s="1252">
        <f t="shared" si="2"/>
        <v>-2.4108488196885958</v>
      </c>
      <c r="E37" s="1252">
        <f t="shared" si="2"/>
        <v>4.9798695973805707E-2</v>
      </c>
      <c r="F37" s="1252">
        <f t="shared" si="2"/>
        <v>0.64746726042245939</v>
      </c>
      <c r="G37" s="22" t="s">
        <v>306</v>
      </c>
      <c r="H37" s="1252">
        <f>((H34/H22)*100)-100</f>
        <v>-6.4341085271317837</v>
      </c>
      <c r="I37" s="1252">
        <f>((I34/I22)*100)-100</f>
        <v>-8.974358974358978</v>
      </c>
      <c r="J37" s="1252">
        <f>((J34/J22)*100)-100</f>
        <v>-7.1834932495542176</v>
      </c>
      <c r="K37" s="39"/>
    </row>
    <row r="38" spans="1:25" ht="18" customHeight="1">
      <c r="A38" s="230" t="s">
        <v>429</v>
      </c>
      <c r="B38" s="102"/>
      <c r="C38" s="102"/>
      <c r="D38" s="102"/>
      <c r="E38" s="102"/>
      <c r="F38" s="102"/>
      <c r="G38" s="102"/>
      <c r="H38" s="102"/>
      <c r="I38" s="102"/>
      <c r="J38" s="102"/>
      <c r="K38" s="39"/>
    </row>
    <row r="39" spans="1:25" ht="18" customHeight="1">
      <c r="A39" s="221"/>
      <c r="B39" s="102"/>
      <c r="C39" s="102"/>
      <c r="D39" s="102"/>
      <c r="E39" s="102"/>
      <c r="F39" s="102"/>
      <c r="G39" s="102"/>
      <c r="H39" s="102"/>
      <c r="I39" s="102"/>
      <c r="J39" s="102"/>
      <c r="K39" s="39"/>
    </row>
    <row r="40" spans="1:25" ht="18" customHeight="1">
      <c r="A40" s="39"/>
      <c r="B40" s="39"/>
      <c r="C40" s="39"/>
      <c r="D40" s="39"/>
      <c r="E40" s="39"/>
      <c r="F40" s="39"/>
      <c r="G40" s="39"/>
      <c r="H40" s="39"/>
      <c r="I40" s="39"/>
      <c r="J40" s="39"/>
      <c r="K40" s="39"/>
    </row>
    <row r="41" spans="1:25" ht="18" customHeight="1">
      <c r="A41" s="2497" t="s">
        <v>430</v>
      </c>
      <c r="B41" s="2497"/>
      <c r="C41" s="2497"/>
      <c r="D41" s="2497"/>
      <c r="E41" s="2497"/>
      <c r="F41" s="2497"/>
      <c r="G41" s="2497"/>
      <c r="H41" s="2497"/>
      <c r="I41" s="2497"/>
      <c r="J41" s="2497"/>
      <c r="K41" s="39"/>
    </row>
    <row r="42" spans="1:25" ht="18" customHeight="1" thickBot="1">
      <c r="A42" s="2498" t="s">
        <v>431</v>
      </c>
      <c r="B42" s="2498"/>
      <c r="C42" s="2498"/>
      <c r="D42" s="2498"/>
      <c r="E42" s="2498"/>
      <c r="F42" s="231"/>
      <c r="G42" s="231"/>
      <c r="H42" s="231"/>
      <c r="I42" s="231"/>
      <c r="J42" s="231"/>
      <c r="K42" s="39"/>
      <c r="M42" s="1077" t="s">
        <v>1514</v>
      </c>
      <c r="N42" s="1077" t="s">
        <v>1489</v>
      </c>
    </row>
    <row r="43" spans="1:25" ht="16.5" customHeight="1">
      <c r="A43" s="232"/>
      <c r="B43" s="2499" t="s">
        <v>432</v>
      </c>
      <c r="C43" s="2421"/>
      <c r="D43" s="2421"/>
      <c r="E43" s="2421"/>
      <c r="F43" s="2421"/>
      <c r="G43" s="2421"/>
      <c r="H43" s="2421"/>
      <c r="I43" s="2421"/>
      <c r="J43" s="2421"/>
      <c r="K43" s="2421"/>
      <c r="M43" s="232"/>
      <c r="N43" s="2499" t="s">
        <v>432</v>
      </c>
      <c r="O43" s="2421"/>
      <c r="P43" s="2421"/>
      <c r="Q43" s="2421"/>
      <c r="R43" s="2421"/>
      <c r="S43" s="2421"/>
      <c r="T43" s="2421"/>
      <c r="U43" s="2421"/>
      <c r="V43" s="2421"/>
      <c r="W43" s="2421"/>
    </row>
    <row r="44" spans="1:25" ht="16.5" customHeight="1">
      <c r="A44" s="233" t="s">
        <v>433</v>
      </c>
      <c r="B44" s="2494" t="s">
        <v>434</v>
      </c>
      <c r="C44" s="2495"/>
      <c r="D44" s="2495"/>
      <c r="E44" s="2495"/>
      <c r="F44" s="2495"/>
      <c r="G44" s="2495"/>
      <c r="H44" s="2495"/>
      <c r="I44" s="2495"/>
      <c r="J44" s="2495"/>
      <c r="K44" s="2495"/>
      <c r="M44" s="233" t="s">
        <v>433</v>
      </c>
      <c r="N44" s="2494" t="s">
        <v>434</v>
      </c>
      <c r="O44" s="2495"/>
      <c r="P44" s="2495"/>
      <c r="Q44" s="2495"/>
      <c r="R44" s="2495"/>
      <c r="S44" s="2495"/>
      <c r="T44" s="2495"/>
      <c r="U44" s="2495"/>
      <c r="V44" s="2495"/>
      <c r="W44" s="2495"/>
    </row>
    <row r="45" spans="1:25" ht="17.149999999999999" customHeight="1">
      <c r="A45" s="234"/>
      <c r="B45" s="235" t="s">
        <v>435</v>
      </c>
      <c r="C45" s="235" t="s">
        <v>436</v>
      </c>
      <c r="D45" s="235" t="s">
        <v>437</v>
      </c>
      <c r="E45" s="235" t="s">
        <v>438</v>
      </c>
      <c r="F45" s="235" t="s">
        <v>439</v>
      </c>
      <c r="G45" s="236" t="s">
        <v>440</v>
      </c>
      <c r="H45" s="235" t="s">
        <v>441</v>
      </c>
      <c r="I45" s="235" t="s">
        <v>442</v>
      </c>
      <c r="J45" s="235" t="s">
        <v>443</v>
      </c>
      <c r="K45" s="237" t="s">
        <v>444</v>
      </c>
      <c r="M45" s="234"/>
      <c r="N45" s="235" t="s">
        <v>435</v>
      </c>
      <c r="O45" s="235" t="s">
        <v>436</v>
      </c>
      <c r="P45" s="235" t="s">
        <v>437</v>
      </c>
      <c r="Q45" s="235" t="s">
        <v>438</v>
      </c>
      <c r="R45" s="235" t="s">
        <v>439</v>
      </c>
      <c r="S45" s="236" t="s">
        <v>440</v>
      </c>
      <c r="T45" s="235" t="s">
        <v>441</v>
      </c>
      <c r="U45" s="235" t="s">
        <v>442</v>
      </c>
      <c r="V45" s="235" t="s">
        <v>443</v>
      </c>
      <c r="W45" s="1063" t="s">
        <v>444</v>
      </c>
    </row>
    <row r="46" spans="1:25" ht="17.149999999999999" customHeight="1">
      <c r="A46" s="238"/>
      <c r="B46" s="239" t="s">
        <v>417</v>
      </c>
      <c r="C46" s="10" t="s">
        <v>417</v>
      </c>
      <c r="D46" s="10" t="s">
        <v>417</v>
      </c>
      <c r="E46" s="10" t="s">
        <v>417</v>
      </c>
      <c r="F46" s="10" t="s">
        <v>417</v>
      </c>
      <c r="G46" s="10" t="s">
        <v>417</v>
      </c>
      <c r="H46" s="10" t="s">
        <v>417</v>
      </c>
      <c r="I46" s="10" t="s">
        <v>417</v>
      </c>
      <c r="J46" s="10" t="s">
        <v>417</v>
      </c>
      <c r="K46" s="10" t="s">
        <v>417</v>
      </c>
      <c r="L46" s="24"/>
      <c r="M46" s="24"/>
      <c r="N46" s="24"/>
      <c r="O46" s="24"/>
      <c r="P46" s="24"/>
      <c r="Q46" s="24"/>
      <c r="R46" s="24"/>
      <c r="S46" s="24"/>
      <c r="T46" s="24"/>
      <c r="U46" s="24"/>
      <c r="V46" s="24"/>
      <c r="W46" s="72"/>
      <c r="X46" s="72"/>
    </row>
    <row r="47" spans="1:25" ht="17.149999999999999" customHeight="1">
      <c r="A47" s="13" t="s">
        <v>1887</v>
      </c>
      <c r="B47" s="12">
        <v>27372775</v>
      </c>
      <c r="C47" s="12">
        <v>822403</v>
      </c>
      <c r="D47" s="12">
        <v>642973</v>
      </c>
      <c r="E47" s="12">
        <v>3394843</v>
      </c>
      <c r="F47" s="12">
        <v>3271085</v>
      </c>
      <c r="G47" s="240">
        <v>426700</v>
      </c>
      <c r="H47" s="12">
        <v>2339569</v>
      </c>
      <c r="I47" s="12">
        <v>3146972</v>
      </c>
      <c r="J47" s="12">
        <v>11842008</v>
      </c>
      <c r="K47" s="12">
        <v>1486222</v>
      </c>
      <c r="L47" s="1127"/>
      <c r="M47" s="1128" t="s">
        <v>1492</v>
      </c>
      <c r="N47" s="1064"/>
      <c r="O47" s="1064"/>
      <c r="P47" s="1064"/>
      <c r="Q47" s="1064"/>
      <c r="R47" s="1064"/>
      <c r="S47" s="1064"/>
      <c r="T47" s="1064"/>
      <c r="U47" s="1064"/>
      <c r="V47" s="24"/>
      <c r="W47" s="72"/>
      <c r="X47" s="72"/>
    </row>
    <row r="48" spans="1:25" ht="18" customHeight="1">
      <c r="A48" s="13" t="s">
        <v>1684</v>
      </c>
      <c r="B48" s="12">
        <v>23193800</v>
      </c>
      <c r="C48" s="12">
        <v>711500</v>
      </c>
      <c r="D48" s="12">
        <v>537500</v>
      </c>
      <c r="E48" s="12">
        <v>2298100</v>
      </c>
      <c r="F48" s="12">
        <v>2806300</v>
      </c>
      <c r="G48" s="240">
        <v>720900</v>
      </c>
      <c r="H48" s="12">
        <v>1926600</v>
      </c>
      <c r="I48" s="12">
        <v>2816200</v>
      </c>
      <c r="J48" s="12">
        <v>10015300</v>
      </c>
      <c r="K48" s="12">
        <v>1361400</v>
      </c>
      <c r="L48" s="241"/>
      <c r="M48" s="2496"/>
      <c r="N48" s="2496"/>
      <c r="O48" s="2496"/>
      <c r="P48" s="2496"/>
      <c r="Q48" s="2496"/>
      <c r="R48" s="2496"/>
      <c r="S48" s="2496"/>
      <c r="T48" s="2496"/>
      <c r="U48" s="2496"/>
      <c r="V48" s="72"/>
      <c r="W48" s="72"/>
      <c r="X48" s="72"/>
    </row>
    <row r="49" spans="1:23" s="1" customFormat="1" ht="18" customHeight="1">
      <c r="A49" s="13" t="s">
        <v>51</v>
      </c>
      <c r="B49" s="12">
        <v>23875900</v>
      </c>
      <c r="C49" s="12">
        <v>720400</v>
      </c>
      <c r="D49" s="12">
        <v>551900</v>
      </c>
      <c r="E49" s="12">
        <v>2250800</v>
      </c>
      <c r="F49" s="12">
        <v>2842600</v>
      </c>
      <c r="G49" s="240">
        <v>996200</v>
      </c>
      <c r="H49" s="12">
        <v>1942900</v>
      </c>
      <c r="I49" s="12">
        <v>2942100</v>
      </c>
      <c r="J49" s="12">
        <v>10220200</v>
      </c>
      <c r="K49" s="12">
        <v>1408800</v>
      </c>
      <c r="L49" s="679"/>
      <c r="M49" s="1122" t="s">
        <v>1725</v>
      </c>
      <c r="N49" s="1101">
        <v>2097000</v>
      </c>
      <c r="O49" s="1102">
        <v>60200</v>
      </c>
      <c r="P49" s="1102">
        <v>46500</v>
      </c>
      <c r="Q49" s="1102">
        <v>252300</v>
      </c>
      <c r="R49" s="1102">
        <v>237500</v>
      </c>
      <c r="S49" s="1102">
        <v>95800</v>
      </c>
      <c r="T49" s="1102">
        <v>158700</v>
      </c>
      <c r="U49" s="1102">
        <v>241700</v>
      </c>
      <c r="V49" s="1102">
        <v>892600</v>
      </c>
      <c r="W49" s="1102">
        <v>111700</v>
      </c>
    </row>
    <row r="50" spans="1:23" s="1" customFormat="1" ht="18" customHeight="1">
      <c r="A50" s="198" t="s">
        <v>1685</v>
      </c>
      <c r="B50" s="12">
        <v>25508500</v>
      </c>
      <c r="C50" s="12">
        <v>763500</v>
      </c>
      <c r="D50" s="12">
        <v>594900</v>
      </c>
      <c r="E50" s="12">
        <v>2773800</v>
      </c>
      <c r="F50" s="12">
        <v>2913100</v>
      </c>
      <c r="G50" s="240">
        <v>1122100</v>
      </c>
      <c r="H50" s="12">
        <v>2015600</v>
      </c>
      <c r="I50" s="12">
        <v>2970500</v>
      </c>
      <c r="J50" s="12">
        <v>10948700</v>
      </c>
      <c r="K50" s="12">
        <v>1406300</v>
      </c>
      <c r="L50" s="162"/>
      <c r="M50" s="1122" t="s">
        <v>1238</v>
      </c>
      <c r="N50" s="1101">
        <v>2041300</v>
      </c>
      <c r="O50" s="1102">
        <v>60400</v>
      </c>
      <c r="P50" s="1102">
        <v>46000</v>
      </c>
      <c r="Q50" s="1102">
        <v>232200</v>
      </c>
      <c r="R50" s="1102">
        <v>235800</v>
      </c>
      <c r="S50" s="1102">
        <v>94200</v>
      </c>
      <c r="T50" s="1102">
        <v>156800</v>
      </c>
      <c r="U50" s="1102">
        <v>234000</v>
      </c>
      <c r="V50" s="1102">
        <v>869500</v>
      </c>
      <c r="W50" s="1102">
        <v>112400</v>
      </c>
    </row>
    <row r="51" spans="1:23" ht="18" customHeight="1">
      <c r="A51" s="198" t="s">
        <v>1862</v>
      </c>
      <c r="B51" s="12">
        <v>27065800</v>
      </c>
      <c r="C51" s="12">
        <v>802600</v>
      </c>
      <c r="D51" s="12">
        <v>625200</v>
      </c>
      <c r="E51" s="12">
        <v>3156000</v>
      </c>
      <c r="F51" s="12">
        <v>2984400</v>
      </c>
      <c r="G51" s="240">
        <v>1243200</v>
      </c>
      <c r="H51" s="12">
        <v>2061200</v>
      </c>
      <c r="I51" s="12">
        <v>3090600</v>
      </c>
      <c r="J51" s="12">
        <v>11660000</v>
      </c>
      <c r="K51" s="12">
        <v>1442600</v>
      </c>
      <c r="M51" s="1122" t="s">
        <v>445</v>
      </c>
      <c r="N51" s="1101">
        <v>2378000</v>
      </c>
      <c r="O51" s="1102">
        <v>69700</v>
      </c>
      <c r="P51" s="1102">
        <v>56000</v>
      </c>
      <c r="Q51" s="1102">
        <v>274200</v>
      </c>
      <c r="R51" s="1102">
        <v>271200</v>
      </c>
      <c r="S51" s="1102">
        <v>110900</v>
      </c>
      <c r="T51" s="1102">
        <v>186200</v>
      </c>
      <c r="U51" s="1102">
        <v>268300</v>
      </c>
      <c r="V51" s="1102">
        <v>1014500</v>
      </c>
      <c r="W51" s="1102">
        <v>127000</v>
      </c>
    </row>
    <row r="52" spans="1:23" ht="18" customHeight="1">
      <c r="A52" s="680"/>
      <c r="B52" s="12"/>
      <c r="C52" s="12"/>
      <c r="D52" s="12"/>
      <c r="E52" s="12"/>
      <c r="F52" s="12"/>
      <c r="G52" s="12"/>
      <c r="H52" s="12"/>
      <c r="I52" s="12"/>
      <c r="J52" s="12"/>
      <c r="K52" s="12"/>
      <c r="M52" s="1122" t="s">
        <v>446</v>
      </c>
      <c r="N52" s="1101">
        <v>2179000</v>
      </c>
      <c r="O52" s="1102">
        <v>64200</v>
      </c>
      <c r="P52" s="1102">
        <v>51100</v>
      </c>
      <c r="Q52" s="1102">
        <v>248100</v>
      </c>
      <c r="R52" s="1102">
        <v>247100</v>
      </c>
      <c r="S52" s="1102">
        <v>98800</v>
      </c>
      <c r="T52" s="1102">
        <v>168600</v>
      </c>
      <c r="U52" s="1102">
        <v>249500</v>
      </c>
      <c r="V52" s="1102">
        <v>933000</v>
      </c>
      <c r="W52" s="1102">
        <v>118600</v>
      </c>
    </row>
    <row r="53" spans="1:23" ht="18" customHeight="1">
      <c r="A53" s="678" t="s">
        <v>2036</v>
      </c>
      <c r="B53" s="1309">
        <f t="shared" ref="B53:B67" si="3">SUM(C53:K53)</f>
        <v>2236800</v>
      </c>
      <c r="C53" s="33">
        <v>67600</v>
      </c>
      <c r="D53" s="33">
        <v>50700</v>
      </c>
      <c r="E53" s="33">
        <v>261400</v>
      </c>
      <c r="F53" s="33">
        <v>243700</v>
      </c>
      <c r="G53" s="33">
        <v>102700</v>
      </c>
      <c r="H53" s="33">
        <v>169900</v>
      </c>
      <c r="I53" s="33">
        <v>256400</v>
      </c>
      <c r="J53" s="33">
        <v>966100</v>
      </c>
      <c r="K53" s="33">
        <v>118300</v>
      </c>
      <c r="M53" s="1122" t="s">
        <v>447</v>
      </c>
      <c r="N53" s="1101">
        <v>2324000</v>
      </c>
      <c r="O53" s="1102">
        <v>68900</v>
      </c>
      <c r="P53" s="1102">
        <v>53500</v>
      </c>
      <c r="Q53" s="1102">
        <v>273100</v>
      </c>
      <c r="R53" s="1102">
        <v>256300</v>
      </c>
      <c r="S53" s="1102">
        <v>105600</v>
      </c>
      <c r="T53" s="1102">
        <v>172300</v>
      </c>
      <c r="U53" s="1102">
        <v>262400</v>
      </c>
      <c r="V53" s="1102">
        <v>1011800</v>
      </c>
      <c r="W53" s="1102">
        <v>120100</v>
      </c>
    </row>
    <row r="54" spans="1:23" ht="18" customHeight="1">
      <c r="A54" s="678" t="s">
        <v>2012</v>
      </c>
      <c r="B54" s="1309">
        <f t="shared" si="3"/>
        <v>2326000</v>
      </c>
      <c r="C54" s="164">
        <v>71000</v>
      </c>
      <c r="D54" s="164">
        <v>57300</v>
      </c>
      <c r="E54" s="164">
        <v>278200</v>
      </c>
      <c r="F54" s="164">
        <v>244000</v>
      </c>
      <c r="G54" s="164">
        <v>105700</v>
      </c>
      <c r="H54" s="164">
        <v>173400</v>
      </c>
      <c r="I54" s="164">
        <v>267400</v>
      </c>
      <c r="J54" s="164">
        <v>1004200</v>
      </c>
      <c r="K54" s="164">
        <v>124800</v>
      </c>
      <c r="M54" s="1122" t="s">
        <v>448</v>
      </c>
      <c r="N54" s="1101">
        <v>2099300</v>
      </c>
      <c r="O54" s="1102">
        <v>58900</v>
      </c>
      <c r="P54" s="1102">
        <v>45500</v>
      </c>
      <c r="Q54" s="1102">
        <v>232100</v>
      </c>
      <c r="R54" s="1102">
        <v>239500</v>
      </c>
      <c r="S54" s="1102">
        <v>99500</v>
      </c>
      <c r="T54" s="1102">
        <v>160000</v>
      </c>
      <c r="U54" s="1102">
        <v>243200</v>
      </c>
      <c r="V54" s="1102">
        <v>905400</v>
      </c>
      <c r="W54" s="1102">
        <v>115200</v>
      </c>
    </row>
    <row r="55" spans="1:23" ht="18" customHeight="1">
      <c r="A55" s="678" t="s">
        <v>452</v>
      </c>
      <c r="B55" s="1309">
        <f t="shared" si="3"/>
        <v>2320800</v>
      </c>
      <c r="C55" s="164">
        <v>69700</v>
      </c>
      <c r="D55" s="164">
        <v>56100</v>
      </c>
      <c r="E55" s="164">
        <v>277000</v>
      </c>
      <c r="F55" s="164">
        <v>243800</v>
      </c>
      <c r="G55" s="164">
        <v>105000</v>
      </c>
      <c r="H55" s="164">
        <v>177400</v>
      </c>
      <c r="I55" s="164">
        <v>263900</v>
      </c>
      <c r="J55" s="164">
        <v>1005400</v>
      </c>
      <c r="K55" s="164">
        <v>122500</v>
      </c>
      <c r="M55" s="1122" t="s">
        <v>449</v>
      </c>
      <c r="N55" s="1101">
        <v>2259800</v>
      </c>
      <c r="O55" s="1102">
        <v>67300</v>
      </c>
      <c r="P55" s="1102">
        <v>50100</v>
      </c>
      <c r="Q55" s="1102">
        <v>256000</v>
      </c>
      <c r="R55" s="1102">
        <v>249700</v>
      </c>
      <c r="S55" s="1102">
        <v>105300</v>
      </c>
      <c r="T55" s="1102">
        <v>174300</v>
      </c>
      <c r="U55" s="1102">
        <v>259100</v>
      </c>
      <c r="V55" s="1102">
        <v>976000</v>
      </c>
      <c r="W55" s="1102">
        <v>122000</v>
      </c>
    </row>
    <row r="56" spans="1:23" ht="18" customHeight="1">
      <c r="A56" s="678" t="s">
        <v>453</v>
      </c>
      <c r="B56" s="1309">
        <f t="shared" si="3"/>
        <v>2391500</v>
      </c>
      <c r="C56" s="164">
        <v>69800</v>
      </c>
      <c r="D56" s="164">
        <v>57200</v>
      </c>
      <c r="E56" s="164">
        <v>277600</v>
      </c>
      <c r="F56" s="164">
        <v>257800</v>
      </c>
      <c r="G56" s="164">
        <v>110300</v>
      </c>
      <c r="H56" s="164">
        <v>184600</v>
      </c>
      <c r="I56" s="164">
        <v>275400</v>
      </c>
      <c r="J56" s="164">
        <v>1028900</v>
      </c>
      <c r="K56" s="164">
        <v>129900</v>
      </c>
      <c r="M56" s="1122" t="s">
        <v>450</v>
      </c>
      <c r="N56" s="1101">
        <v>2412300</v>
      </c>
      <c r="O56" s="1102">
        <v>74900</v>
      </c>
      <c r="P56" s="1102">
        <v>55200</v>
      </c>
      <c r="Q56" s="1102">
        <v>293800</v>
      </c>
      <c r="R56" s="1102">
        <v>258000</v>
      </c>
      <c r="S56" s="1102">
        <v>109400</v>
      </c>
      <c r="T56" s="1102">
        <v>179000</v>
      </c>
      <c r="U56" s="1102">
        <v>269300</v>
      </c>
      <c r="V56" s="1102">
        <v>1052600</v>
      </c>
      <c r="W56" s="1102">
        <v>120100</v>
      </c>
    </row>
    <row r="57" spans="1:23" ht="18" customHeight="1">
      <c r="A57" s="678" t="s">
        <v>1912</v>
      </c>
      <c r="B57" s="1309">
        <f t="shared" si="3"/>
        <v>2239700</v>
      </c>
      <c r="C57" s="164">
        <v>65000</v>
      </c>
      <c r="D57" s="164">
        <v>52500</v>
      </c>
      <c r="E57" s="164">
        <v>274400</v>
      </c>
      <c r="F57" s="164">
        <v>240600</v>
      </c>
      <c r="G57" s="164">
        <v>104100</v>
      </c>
      <c r="H57" s="164">
        <v>166300</v>
      </c>
      <c r="I57" s="164">
        <v>254500</v>
      </c>
      <c r="J57" s="164">
        <v>965600</v>
      </c>
      <c r="K57" s="164">
        <v>116700</v>
      </c>
      <c r="M57" s="1122" t="s">
        <v>451</v>
      </c>
      <c r="N57" s="1101">
        <v>2236800</v>
      </c>
      <c r="O57" s="1102">
        <v>67600</v>
      </c>
      <c r="P57" s="1102">
        <v>50700</v>
      </c>
      <c r="Q57" s="1102">
        <v>261400</v>
      </c>
      <c r="R57" s="1102">
        <v>243700</v>
      </c>
      <c r="S57" s="1102">
        <v>102700</v>
      </c>
      <c r="T57" s="1102">
        <v>169900</v>
      </c>
      <c r="U57" s="1102">
        <v>256400</v>
      </c>
      <c r="V57" s="1102">
        <v>966100</v>
      </c>
      <c r="W57" s="1102">
        <v>118300</v>
      </c>
    </row>
    <row r="58" spans="1:23" ht="18" customHeight="1">
      <c r="A58" s="678" t="s">
        <v>1238</v>
      </c>
      <c r="B58" s="1309">
        <f t="shared" si="3"/>
        <v>2153700</v>
      </c>
      <c r="C58" s="164">
        <v>62100</v>
      </c>
      <c r="D58" s="164">
        <v>48600</v>
      </c>
      <c r="E58" s="164">
        <v>252100</v>
      </c>
      <c r="F58" s="164">
        <v>232700</v>
      </c>
      <c r="G58" s="164">
        <v>99500</v>
      </c>
      <c r="H58" s="164">
        <v>163700</v>
      </c>
      <c r="I58" s="164">
        <v>247000</v>
      </c>
      <c r="J58" s="164">
        <v>933300</v>
      </c>
      <c r="K58" s="164">
        <v>114700</v>
      </c>
      <c r="M58" s="1122" t="s">
        <v>1237</v>
      </c>
      <c r="N58" s="1101">
        <v>2326000</v>
      </c>
      <c r="O58" s="1102">
        <v>71000</v>
      </c>
      <c r="P58" s="1102">
        <v>57300</v>
      </c>
      <c r="Q58" s="1102">
        <v>278200</v>
      </c>
      <c r="R58" s="1102">
        <v>244000</v>
      </c>
      <c r="S58" s="1102">
        <v>105700</v>
      </c>
      <c r="T58" s="1102">
        <v>173400</v>
      </c>
      <c r="U58" s="1102">
        <v>267400</v>
      </c>
      <c r="V58" s="1102">
        <v>1004200</v>
      </c>
      <c r="W58" s="1102">
        <v>124800</v>
      </c>
    </row>
    <row r="59" spans="1:23" ht="18" customHeight="1">
      <c r="A59" s="678" t="s">
        <v>445</v>
      </c>
      <c r="B59" s="1309">
        <f t="shared" si="3"/>
        <v>2422000</v>
      </c>
      <c r="C59" s="164">
        <v>68900</v>
      </c>
      <c r="D59" s="164">
        <v>56300</v>
      </c>
      <c r="E59" s="164">
        <v>287400</v>
      </c>
      <c r="F59" s="164">
        <v>258600</v>
      </c>
      <c r="G59" s="164">
        <v>112700</v>
      </c>
      <c r="H59" s="164">
        <v>185400</v>
      </c>
      <c r="I59" s="164">
        <v>276100</v>
      </c>
      <c r="J59" s="164">
        <v>1051900</v>
      </c>
      <c r="K59" s="164">
        <v>124700</v>
      </c>
      <c r="M59" s="1122" t="s">
        <v>452</v>
      </c>
      <c r="N59" s="1101">
        <v>2320800</v>
      </c>
      <c r="O59" s="1102">
        <v>69700</v>
      </c>
      <c r="P59" s="1102">
        <v>56100</v>
      </c>
      <c r="Q59" s="1102">
        <v>277000</v>
      </c>
      <c r="R59" s="1102">
        <v>243800</v>
      </c>
      <c r="S59" s="1102">
        <v>105000</v>
      </c>
      <c r="T59" s="1102">
        <v>177400</v>
      </c>
      <c r="U59" s="1102">
        <v>263900</v>
      </c>
      <c r="V59" s="1102">
        <v>1005400</v>
      </c>
      <c r="W59" s="1102">
        <v>122500</v>
      </c>
    </row>
    <row r="60" spans="1:23" ht="18" customHeight="1">
      <c r="A60" s="678" t="s">
        <v>446</v>
      </c>
      <c r="B60" s="1309">
        <f t="shared" si="3"/>
        <v>2221900</v>
      </c>
      <c r="C60" s="164">
        <v>62900</v>
      </c>
      <c r="D60" s="164">
        <v>50500</v>
      </c>
      <c r="E60" s="164">
        <v>256900</v>
      </c>
      <c r="F60" s="164">
        <v>235800</v>
      </c>
      <c r="G60" s="164">
        <v>101400</v>
      </c>
      <c r="H60" s="164">
        <v>172100</v>
      </c>
      <c r="I60" s="164">
        <v>257900</v>
      </c>
      <c r="J60" s="164">
        <v>966900</v>
      </c>
      <c r="K60" s="164">
        <v>117500</v>
      </c>
      <c r="M60" s="1122" t="s">
        <v>453</v>
      </c>
      <c r="N60" s="1101">
        <v>2391500</v>
      </c>
      <c r="O60" s="1102">
        <v>69800</v>
      </c>
      <c r="P60" s="1102">
        <v>57200</v>
      </c>
      <c r="Q60" s="1102">
        <v>277600</v>
      </c>
      <c r="R60" s="1102">
        <v>257800</v>
      </c>
      <c r="S60" s="1102">
        <v>110300</v>
      </c>
      <c r="T60" s="1102">
        <v>184600</v>
      </c>
      <c r="U60" s="1102">
        <v>275400</v>
      </c>
      <c r="V60" s="1102">
        <v>1028900</v>
      </c>
      <c r="W60" s="1102">
        <v>129900</v>
      </c>
    </row>
    <row r="61" spans="1:23" ht="18" customHeight="1">
      <c r="A61" s="678" t="s">
        <v>447</v>
      </c>
      <c r="B61" s="1309">
        <f t="shared" si="3"/>
        <v>2333900</v>
      </c>
      <c r="C61" s="164">
        <v>70100</v>
      </c>
      <c r="D61" s="164">
        <v>54600</v>
      </c>
      <c r="E61" s="164">
        <v>276200</v>
      </c>
      <c r="F61" s="164">
        <v>245600</v>
      </c>
      <c r="G61" s="164">
        <v>106100</v>
      </c>
      <c r="H61" s="164">
        <v>174300</v>
      </c>
      <c r="I61" s="164">
        <v>266500</v>
      </c>
      <c r="J61" s="164">
        <v>1021100</v>
      </c>
      <c r="K61" s="164">
        <v>119400</v>
      </c>
    </row>
    <row r="62" spans="1:23" ht="18" customHeight="1">
      <c r="A62" s="678" t="s">
        <v>448</v>
      </c>
      <c r="B62" s="1309">
        <f t="shared" si="3"/>
        <v>2110900</v>
      </c>
      <c r="C62" s="164">
        <v>61600</v>
      </c>
      <c r="D62" s="164">
        <v>45900</v>
      </c>
      <c r="E62" s="164">
        <v>238600</v>
      </c>
      <c r="F62" s="164">
        <v>228300</v>
      </c>
      <c r="G62" s="164">
        <v>100800</v>
      </c>
      <c r="H62" s="164">
        <v>164000</v>
      </c>
      <c r="I62" s="164">
        <v>245700</v>
      </c>
      <c r="J62" s="164">
        <v>911600</v>
      </c>
      <c r="K62" s="164">
        <v>114400</v>
      </c>
      <c r="M62" s="949" t="s">
        <v>1491</v>
      </c>
      <c r="N62" s="1114">
        <f>SUM(N49:N60)</f>
        <v>27065800</v>
      </c>
      <c r="O62" s="1114">
        <f t="shared" ref="O62:W62" si="4">SUM(O49:O60)</f>
        <v>802600</v>
      </c>
      <c r="P62" s="1114">
        <f t="shared" si="4"/>
        <v>625200</v>
      </c>
      <c r="Q62" s="1114">
        <f t="shared" si="4"/>
        <v>3156000</v>
      </c>
      <c r="R62" s="1114">
        <f t="shared" si="4"/>
        <v>2984400</v>
      </c>
      <c r="S62" s="1114">
        <f t="shared" si="4"/>
        <v>1243200</v>
      </c>
      <c r="T62" s="1114">
        <f t="shared" si="4"/>
        <v>2061200</v>
      </c>
      <c r="U62" s="1114">
        <f t="shared" si="4"/>
        <v>3090600</v>
      </c>
      <c r="V62" s="1114">
        <f t="shared" si="4"/>
        <v>11660000</v>
      </c>
      <c r="W62" s="1114">
        <f t="shared" si="4"/>
        <v>1442600</v>
      </c>
    </row>
    <row r="63" spans="1:23" ht="18" customHeight="1">
      <c r="A63" s="678" t="s">
        <v>449</v>
      </c>
      <c r="B63" s="1309">
        <f t="shared" si="3"/>
        <v>2316900</v>
      </c>
      <c r="C63" s="164">
        <v>68300</v>
      </c>
      <c r="D63" s="164">
        <v>52000</v>
      </c>
      <c r="E63" s="164">
        <v>268600</v>
      </c>
      <c r="F63" s="164">
        <v>249600</v>
      </c>
      <c r="G63" s="164">
        <v>108200</v>
      </c>
      <c r="H63" s="164">
        <v>175900</v>
      </c>
      <c r="I63" s="164">
        <v>266800</v>
      </c>
      <c r="J63" s="164">
        <v>1002300</v>
      </c>
      <c r="K63" s="164">
        <v>125200</v>
      </c>
    </row>
    <row r="64" spans="1:23" ht="18" customHeight="1">
      <c r="A64" s="678" t="s">
        <v>450</v>
      </c>
      <c r="B64" s="1309">
        <f t="shared" si="3"/>
        <v>2401100</v>
      </c>
      <c r="C64" s="164">
        <v>73100</v>
      </c>
      <c r="D64" s="164">
        <v>54000</v>
      </c>
      <c r="E64" s="164">
        <v>299500</v>
      </c>
      <c r="F64" s="164">
        <v>255900</v>
      </c>
      <c r="G64" s="164">
        <v>111100</v>
      </c>
      <c r="H64" s="164">
        <v>174200</v>
      </c>
      <c r="I64" s="164">
        <v>267300</v>
      </c>
      <c r="J64" s="164">
        <v>1047400</v>
      </c>
      <c r="K64" s="164">
        <v>118600</v>
      </c>
    </row>
    <row r="65" spans="1:11" ht="18" customHeight="1">
      <c r="A65" s="678" t="s">
        <v>451</v>
      </c>
      <c r="B65" s="1309">
        <f t="shared" si="3"/>
        <v>2307900</v>
      </c>
      <c r="C65" s="164">
        <v>70700</v>
      </c>
      <c r="D65" s="164">
        <v>51400</v>
      </c>
      <c r="E65" s="164">
        <v>276800</v>
      </c>
      <c r="F65" s="164">
        <v>246200</v>
      </c>
      <c r="G65" s="164">
        <v>108000</v>
      </c>
      <c r="H65" s="164">
        <v>172800</v>
      </c>
      <c r="I65" s="164">
        <v>263100</v>
      </c>
      <c r="J65" s="164">
        <v>997600</v>
      </c>
      <c r="K65" s="164">
        <v>121300</v>
      </c>
    </row>
    <row r="66" spans="1:11" ht="18" customHeight="1">
      <c r="A66" s="678" t="s">
        <v>2012</v>
      </c>
      <c r="B66" s="1309">
        <f t="shared" si="3"/>
        <v>2375100</v>
      </c>
      <c r="C66" s="164">
        <v>71300</v>
      </c>
      <c r="D66" s="164">
        <v>53900</v>
      </c>
      <c r="E66" s="164">
        <v>281100</v>
      </c>
      <c r="F66" s="164">
        <v>252400</v>
      </c>
      <c r="G66" s="164">
        <v>110300</v>
      </c>
      <c r="H66" s="164">
        <v>181700</v>
      </c>
      <c r="I66" s="164">
        <v>275000</v>
      </c>
      <c r="J66" s="164">
        <v>1023100</v>
      </c>
      <c r="K66" s="164">
        <v>126300</v>
      </c>
    </row>
    <row r="67" spans="1:11" ht="18" customHeight="1">
      <c r="A67" s="678" t="s">
        <v>452</v>
      </c>
      <c r="B67" s="1309">
        <f t="shared" si="3"/>
        <v>2382600</v>
      </c>
      <c r="C67" s="164">
        <v>73100</v>
      </c>
      <c r="D67" s="164">
        <v>55200</v>
      </c>
      <c r="E67" s="164">
        <v>286600</v>
      </c>
      <c r="F67" s="164">
        <v>250000</v>
      </c>
      <c r="G67" s="164">
        <v>112400</v>
      </c>
      <c r="H67" s="164">
        <v>179700</v>
      </c>
      <c r="I67" s="164">
        <v>270300</v>
      </c>
      <c r="J67" s="164">
        <v>1032100</v>
      </c>
      <c r="K67" s="164">
        <v>123200</v>
      </c>
    </row>
    <row r="68" spans="1:11" ht="18" customHeight="1">
      <c r="A68" s="678"/>
      <c r="B68" s="1309"/>
      <c r="C68" s="164"/>
      <c r="D68" s="164"/>
      <c r="E68" s="164"/>
      <c r="F68" s="164"/>
      <c r="G68" s="164"/>
      <c r="H68" s="164"/>
      <c r="I68" s="164"/>
      <c r="J68" s="164"/>
      <c r="K68" s="164"/>
    </row>
    <row r="69" spans="1:11" ht="18" customHeight="1">
      <c r="A69" s="4" t="s">
        <v>52</v>
      </c>
      <c r="B69" s="1250">
        <f>((B67/B66)*100)-100</f>
        <v>0.31577617784515155</v>
      </c>
      <c r="C69" s="1250">
        <f t="shared" ref="C69:J69" si="5">((C67/C66)*100)-100</f>
        <v>2.5245441795231471</v>
      </c>
      <c r="D69" s="1250">
        <f t="shared" si="5"/>
        <v>2.4118738404452813</v>
      </c>
      <c r="E69" s="1250">
        <f t="shared" si="5"/>
        <v>1.9565990750622433</v>
      </c>
      <c r="F69" s="1250">
        <f t="shared" si="5"/>
        <v>-0.9508716323296369</v>
      </c>
      <c r="G69" s="1250">
        <f t="shared" si="5"/>
        <v>1.9038984587488699</v>
      </c>
      <c r="H69" s="1250">
        <f t="shared" si="5"/>
        <v>-1.100715465052275</v>
      </c>
      <c r="I69" s="1250">
        <f t="shared" si="5"/>
        <v>-1.7090909090909037</v>
      </c>
      <c r="J69" s="1250">
        <f t="shared" si="5"/>
        <v>0.87967940572768555</v>
      </c>
      <c r="K69" s="1250">
        <f>((K67/K66)*100)-100</f>
        <v>-2.4544734758511453</v>
      </c>
    </row>
    <row r="70" spans="1:11" ht="18" customHeight="1" thickBot="1">
      <c r="A70" s="73" t="s">
        <v>36</v>
      </c>
      <c r="B70" s="1060">
        <f>((B67/B55)*100)-100</f>
        <v>2.6628748707342282</v>
      </c>
      <c r="C70" s="1060">
        <f t="shared" ref="C70:J70" si="6">((C67/C55)*100)-100</f>
        <v>4.8780487804878021</v>
      </c>
      <c r="D70" s="1060">
        <f t="shared" si="6"/>
        <v>-1.6042780748663006</v>
      </c>
      <c r="E70" s="1060">
        <f t="shared" si="6"/>
        <v>3.4657039711191402</v>
      </c>
      <c r="F70" s="1060">
        <f t="shared" si="6"/>
        <v>2.5430680885972095</v>
      </c>
      <c r="G70" s="1060">
        <f t="shared" si="6"/>
        <v>7.0476190476190652</v>
      </c>
      <c r="H70" s="1060">
        <f t="shared" si="6"/>
        <v>1.2965050732807128</v>
      </c>
      <c r="I70" s="1060">
        <f t="shared" si="6"/>
        <v>2.4251610458507145</v>
      </c>
      <c r="J70" s="1060">
        <f t="shared" si="6"/>
        <v>2.6556594390292361</v>
      </c>
      <c r="K70" s="1060">
        <f>((K67/K55)*100)-100</f>
        <v>0.57142857142858361</v>
      </c>
    </row>
    <row r="71" spans="1:11" ht="18" customHeight="1"/>
    <row r="72" spans="1:11" ht="18" customHeight="1"/>
    <row r="73" spans="1:11" ht="20.25" customHeight="1"/>
    <row r="74" spans="1:11" ht="20.25" customHeight="1"/>
    <row r="75" spans="1:11" ht="18" customHeight="1"/>
    <row r="76" spans="1:11" ht="18" customHeight="1"/>
    <row r="77" spans="1:11" ht="18" customHeight="1"/>
    <row r="78" spans="1:11" ht="18" customHeight="1"/>
    <row r="79" spans="1:11" ht="18" customHeight="1"/>
    <row r="80" spans="1:11" ht="18" customHeight="1"/>
    <row r="81" ht="18" customHeight="1"/>
    <row r="82" ht="18" customHeight="1"/>
    <row r="83" ht="18" customHeight="1"/>
    <row r="84" ht="12.75" customHeight="1"/>
    <row r="85" ht="17.149999999999999" customHeight="1"/>
    <row r="86" ht="17.149999999999999" customHeight="1"/>
    <row r="87" ht="17.149999999999999" customHeight="1"/>
    <row r="88" ht="17.149999999999999" customHeight="1"/>
    <row r="89" ht="17.149999999999999" customHeight="1"/>
  </sheetData>
  <mergeCells count="36">
    <mergeCell ref="A2:J2"/>
    <mergeCell ref="A5:A7"/>
    <mergeCell ref="B5:G5"/>
    <mergeCell ref="H5:J5"/>
    <mergeCell ref="B6:B7"/>
    <mergeCell ref="C6:C7"/>
    <mergeCell ref="D6:D7"/>
    <mergeCell ref="E6:E7"/>
    <mergeCell ref="F6:F7"/>
    <mergeCell ref="G6:G7"/>
    <mergeCell ref="M48:U48"/>
    <mergeCell ref="H6:H7"/>
    <mergeCell ref="I6:I7"/>
    <mergeCell ref="J6:J7"/>
    <mergeCell ref="A41:J41"/>
    <mergeCell ref="A42:E42"/>
    <mergeCell ref="B43:K43"/>
    <mergeCell ref="M9:M11"/>
    <mergeCell ref="N9:S9"/>
    <mergeCell ref="T9:V9"/>
    <mergeCell ref="N10:N11"/>
    <mergeCell ref="O10:O11"/>
    <mergeCell ref="P10:P11"/>
    <mergeCell ref="Q10:Q11"/>
    <mergeCell ref="N43:W43"/>
    <mergeCell ref="N44:W44"/>
    <mergeCell ref="X9:Z9"/>
    <mergeCell ref="X10:X11"/>
    <mergeCell ref="Y10:Y11"/>
    <mergeCell ref="Z10:Z11"/>
    <mergeCell ref="B44:K44"/>
    <mergeCell ref="R10:R11"/>
    <mergeCell ref="S10:S11"/>
    <mergeCell ref="T10:T11"/>
    <mergeCell ref="U10:U11"/>
    <mergeCell ref="V10:V11"/>
  </mergeCells>
  <phoneticPr fontId="3"/>
  <pageMargins left="0.73" right="0.25" top="0.375" bottom="0.55000000000000004" header="0.51200000000000001" footer="0.51200000000000001"/>
  <pageSetup paperSize="9" scale="62"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B0CF28-D300-49D1-B612-4A4569CB858F}">
  <sheetPr transitionEvaluation="1" codeName="Sheet21"/>
  <dimension ref="A1:AE102"/>
  <sheetViews>
    <sheetView showGridLines="0" view="pageBreakPreview" topLeftCell="A49" zoomScaleNormal="100" zoomScaleSheetLayoutView="100" workbookViewId="0">
      <selection activeCell="P71" sqref="P71"/>
    </sheetView>
  </sheetViews>
  <sheetFormatPr defaultColWidth="10.58203125" defaultRowHeight="14"/>
  <cols>
    <col min="1" max="1" width="11.5" style="40" customWidth="1"/>
    <col min="2" max="5" width="13.58203125" style="40" customWidth="1"/>
    <col min="6" max="9" width="12.58203125" style="40" customWidth="1"/>
    <col min="10" max="10" width="10.58203125" style="40"/>
    <col min="11" max="11" width="11" style="40" customWidth="1"/>
    <col min="12" max="20" width="11.58203125" style="40" customWidth="1"/>
    <col min="21" max="22" width="10.58203125" style="40"/>
    <col min="23" max="23" width="12.25" style="40" bestFit="1" customWidth="1"/>
    <col min="24" max="24" width="11.08203125" style="40" bestFit="1" customWidth="1"/>
    <col min="25" max="25" width="13.25" style="40" bestFit="1" customWidth="1"/>
    <col min="26" max="26" width="10.58203125" style="40"/>
    <col min="27" max="27" width="10.75" style="40" bestFit="1" customWidth="1"/>
    <col min="28" max="16384" width="10.58203125" style="40"/>
  </cols>
  <sheetData>
    <row r="1" spans="1:22" ht="16.5" customHeight="1">
      <c r="A1" s="39"/>
      <c r="B1" s="39"/>
      <c r="C1" s="39"/>
      <c r="D1" s="39"/>
      <c r="E1" s="39"/>
      <c r="F1" s="39"/>
      <c r="G1" s="39"/>
      <c r="H1" s="39"/>
      <c r="I1" s="39"/>
      <c r="J1" s="39"/>
      <c r="K1" s="39"/>
      <c r="L1" s="39"/>
      <c r="M1" s="39"/>
      <c r="N1" s="39"/>
      <c r="O1" s="39"/>
      <c r="P1" s="39"/>
      <c r="Q1" s="39"/>
      <c r="R1" s="39"/>
      <c r="S1" s="39"/>
      <c r="T1" s="39"/>
      <c r="U1" s="39"/>
      <c r="V1" s="39"/>
    </row>
    <row r="2" spans="1:22" s="1" customFormat="1" ht="23.25" customHeight="1">
      <c r="A2" s="2497" t="s">
        <v>454</v>
      </c>
      <c r="B2" s="2497"/>
      <c r="C2" s="2497"/>
      <c r="D2" s="2497"/>
      <c r="E2" s="2497"/>
      <c r="F2" s="2497"/>
      <c r="G2" s="2497"/>
      <c r="H2" s="2497"/>
      <c r="I2" s="2497"/>
      <c r="J2" s="242"/>
      <c r="K2" s="1055" t="s">
        <v>1515</v>
      </c>
      <c r="L2" s="1055" t="s">
        <v>1482</v>
      </c>
      <c r="M2" s="3"/>
      <c r="N2" s="3"/>
      <c r="O2" s="3"/>
      <c r="P2" s="3"/>
      <c r="Q2" s="3"/>
      <c r="R2" s="3"/>
      <c r="S2" s="3"/>
      <c r="T2" s="3"/>
      <c r="U2" s="3"/>
      <c r="V2" s="3"/>
    </row>
    <row r="3" spans="1:22" ht="8.25" customHeight="1" thickBot="1">
      <c r="A3" s="243"/>
      <c r="B3" s="244"/>
      <c r="C3" s="244"/>
      <c r="D3" s="244"/>
      <c r="E3" s="244"/>
      <c r="F3" s="244"/>
      <c r="G3" s="244"/>
      <c r="H3" s="244"/>
      <c r="I3" s="244"/>
      <c r="J3" s="245"/>
      <c r="K3" s="39"/>
      <c r="L3" s="39"/>
      <c r="M3" s="39"/>
      <c r="N3" s="39"/>
      <c r="O3" s="39"/>
      <c r="P3" s="39"/>
      <c r="Q3" s="39"/>
      <c r="R3" s="39"/>
      <c r="S3" s="39"/>
      <c r="T3" s="39"/>
      <c r="U3" s="39"/>
      <c r="V3" s="39"/>
    </row>
    <row r="4" spans="1:22" ht="21.75" customHeight="1">
      <c r="A4" s="246"/>
      <c r="B4" s="2504" t="s">
        <v>432</v>
      </c>
      <c r="C4" s="2499"/>
      <c r="D4" s="2499"/>
      <c r="E4" s="2499"/>
      <c r="F4" s="2499"/>
      <c r="G4" s="2499"/>
      <c r="H4" s="2499"/>
      <c r="I4" s="2499"/>
      <c r="J4" s="245"/>
      <c r="K4" s="247"/>
      <c r="L4" s="2505" t="s">
        <v>432</v>
      </c>
      <c r="M4" s="2506"/>
      <c r="N4" s="2506"/>
      <c r="O4" s="2506"/>
      <c r="P4" s="2506"/>
      <c r="Q4" s="2506"/>
      <c r="R4" s="2506"/>
      <c r="S4" s="2507"/>
      <c r="T4" s="39"/>
      <c r="U4" s="39"/>
      <c r="V4" s="39"/>
    </row>
    <row r="5" spans="1:22" ht="16.5" customHeight="1">
      <c r="A5" s="2013" t="s">
        <v>433</v>
      </c>
      <c r="B5" s="2508" t="s">
        <v>455</v>
      </c>
      <c r="C5" s="2509"/>
      <c r="D5" s="2510"/>
      <c r="E5" s="2014" t="s">
        <v>456</v>
      </c>
      <c r="F5" s="2508" t="s">
        <v>457</v>
      </c>
      <c r="G5" s="2509"/>
      <c r="H5" s="2509"/>
      <c r="I5" s="2509"/>
      <c r="J5" s="245"/>
      <c r="K5" s="248" t="s">
        <v>433</v>
      </c>
      <c r="L5" s="2508" t="s">
        <v>455</v>
      </c>
      <c r="M5" s="2509"/>
      <c r="N5" s="2510"/>
      <c r="O5" s="2014" t="s">
        <v>456</v>
      </c>
      <c r="P5" s="2508" t="s">
        <v>457</v>
      </c>
      <c r="Q5" s="2509"/>
      <c r="R5" s="2509"/>
      <c r="S5" s="2511"/>
      <c r="T5" s="39"/>
      <c r="U5" s="39"/>
      <c r="V5" s="39"/>
    </row>
    <row r="6" spans="1:22">
      <c r="A6" s="249"/>
      <c r="B6" s="2015" t="s">
        <v>435</v>
      </c>
      <c r="C6" s="2015" t="s">
        <v>458</v>
      </c>
      <c r="D6" s="2015" t="s">
        <v>459</v>
      </c>
      <c r="E6" s="2015" t="s">
        <v>460</v>
      </c>
      <c r="F6" s="2015" t="s">
        <v>435</v>
      </c>
      <c r="G6" s="2014" t="s">
        <v>461</v>
      </c>
      <c r="H6" s="2014" t="s">
        <v>462</v>
      </c>
      <c r="I6" s="2014" t="s">
        <v>463</v>
      </c>
      <c r="J6" s="245"/>
      <c r="K6" s="674"/>
      <c r="L6" s="2016" t="s">
        <v>435</v>
      </c>
      <c r="M6" s="2015" t="s">
        <v>458</v>
      </c>
      <c r="N6" s="2015" t="s">
        <v>459</v>
      </c>
      <c r="O6" s="2015" t="s">
        <v>460</v>
      </c>
      <c r="P6" s="2016" t="s">
        <v>435</v>
      </c>
      <c r="Q6" s="2014" t="s">
        <v>461</v>
      </c>
      <c r="R6" s="2014" t="s">
        <v>462</v>
      </c>
      <c r="S6" s="2017" t="s">
        <v>463</v>
      </c>
      <c r="T6" s="39"/>
      <c r="U6" s="39"/>
      <c r="V6" s="39"/>
    </row>
    <row r="7" spans="1:22">
      <c r="A7" s="3"/>
      <c r="B7" s="1704" t="s">
        <v>417</v>
      </c>
      <c r="C7" s="1704" t="s">
        <v>417</v>
      </c>
      <c r="D7" s="1704" t="s">
        <v>417</v>
      </c>
      <c r="E7" s="1704" t="s">
        <v>417</v>
      </c>
      <c r="F7" s="1704" t="s">
        <v>417</v>
      </c>
      <c r="G7" s="1704" t="s">
        <v>417</v>
      </c>
      <c r="H7" s="1704" t="s">
        <v>417</v>
      </c>
      <c r="I7" s="1704" t="s">
        <v>417</v>
      </c>
      <c r="J7" s="245"/>
      <c r="K7" s="2018"/>
      <c r="L7" s="2019"/>
      <c r="M7" s="2019"/>
      <c r="N7" s="2019"/>
      <c r="O7" s="2019"/>
      <c r="P7" s="2019"/>
      <c r="Q7" s="2019"/>
      <c r="R7" s="2019"/>
      <c r="S7" s="2019"/>
      <c r="T7" s="39"/>
      <c r="U7" s="39"/>
      <c r="V7" s="39"/>
    </row>
    <row r="8" spans="1:22" ht="16" customHeight="1">
      <c r="A8" s="13" t="s">
        <v>1886</v>
      </c>
      <c r="B8" s="2020">
        <v>10120576</v>
      </c>
      <c r="C8" s="2020">
        <v>5765559</v>
      </c>
      <c r="D8" s="2020">
        <v>4355017</v>
      </c>
      <c r="E8" s="2020">
        <v>1676876</v>
      </c>
      <c r="F8" s="2020">
        <v>6675792</v>
      </c>
      <c r="G8" s="2020">
        <v>1961239</v>
      </c>
      <c r="H8" s="2020">
        <v>1475240</v>
      </c>
      <c r="I8" s="2020">
        <v>3239313</v>
      </c>
      <c r="J8" s="245"/>
      <c r="K8" s="1130" t="s">
        <v>1516</v>
      </c>
      <c r="L8" s="34"/>
      <c r="M8" s="35"/>
      <c r="N8" s="35"/>
      <c r="O8" s="35"/>
      <c r="P8" s="34"/>
      <c r="Q8" s="35"/>
      <c r="R8" s="35"/>
      <c r="S8" s="35"/>
      <c r="T8" s="39"/>
      <c r="U8" s="39"/>
      <c r="V8" s="39"/>
    </row>
    <row r="9" spans="1:22" ht="16" customHeight="1">
      <c r="A9" s="13" t="s">
        <v>1681</v>
      </c>
      <c r="B9" s="2020">
        <v>8921800</v>
      </c>
      <c r="C9" s="2020">
        <v>5088300</v>
      </c>
      <c r="D9" s="2020">
        <v>3833500</v>
      </c>
      <c r="E9" s="2020">
        <v>1544900</v>
      </c>
      <c r="F9" s="2020">
        <v>5843400</v>
      </c>
      <c r="G9" s="2020">
        <v>1772500</v>
      </c>
      <c r="H9" s="2020">
        <v>1372600</v>
      </c>
      <c r="I9" s="2020">
        <v>2698300</v>
      </c>
      <c r="J9" s="245"/>
      <c r="K9" s="72"/>
      <c r="L9" s="34"/>
      <c r="M9" s="35"/>
      <c r="N9" s="35"/>
      <c r="O9" s="35"/>
      <c r="P9" s="34"/>
      <c r="Q9" s="35"/>
      <c r="R9" s="35"/>
      <c r="S9" s="35"/>
      <c r="T9" s="39"/>
      <c r="U9" s="39"/>
      <c r="V9" s="39"/>
    </row>
    <row r="10" spans="1:22" ht="16" customHeight="1">
      <c r="A10" s="13" t="s">
        <v>24</v>
      </c>
      <c r="B10" s="2020">
        <v>9108400</v>
      </c>
      <c r="C10" s="2020">
        <v>5213300</v>
      </c>
      <c r="D10" s="2020">
        <v>3895100</v>
      </c>
      <c r="E10" s="2020">
        <v>1654200</v>
      </c>
      <c r="F10" s="2020">
        <v>5963400</v>
      </c>
      <c r="G10" s="2020">
        <v>1825700</v>
      </c>
      <c r="H10" s="2020">
        <v>1393600</v>
      </c>
      <c r="I10" s="2020">
        <v>2744100</v>
      </c>
      <c r="J10" s="245"/>
      <c r="K10" s="1117" t="s">
        <v>1723</v>
      </c>
      <c r="L10" s="1101">
        <v>736100</v>
      </c>
      <c r="M10" s="1102">
        <v>422500</v>
      </c>
      <c r="N10" s="1102">
        <v>313600</v>
      </c>
      <c r="O10" s="1102">
        <v>139700</v>
      </c>
      <c r="P10" s="1101">
        <v>514700</v>
      </c>
      <c r="Q10" s="1102">
        <v>153000</v>
      </c>
      <c r="R10" s="1102">
        <v>119500</v>
      </c>
      <c r="S10" s="1102">
        <v>242200</v>
      </c>
      <c r="T10" s="39"/>
      <c r="U10" s="39"/>
      <c r="V10" s="39"/>
    </row>
    <row r="11" spans="1:22" ht="16" customHeight="1">
      <c r="A11" s="2021" t="s">
        <v>1682</v>
      </c>
      <c r="B11" s="2020">
        <v>9351500</v>
      </c>
      <c r="C11" s="2020">
        <v>5368000</v>
      </c>
      <c r="D11" s="2020">
        <v>3983500</v>
      </c>
      <c r="E11" s="2020">
        <v>1714100</v>
      </c>
      <c r="F11" s="2020">
        <v>6278200</v>
      </c>
      <c r="G11" s="2020">
        <v>1872500</v>
      </c>
      <c r="H11" s="2020">
        <v>1463800</v>
      </c>
      <c r="I11" s="2020">
        <v>2941900</v>
      </c>
      <c r="J11" s="245"/>
      <c r="K11" s="1129" t="s">
        <v>769</v>
      </c>
      <c r="L11" s="1101">
        <v>750600</v>
      </c>
      <c r="M11" s="1102">
        <v>431400</v>
      </c>
      <c r="N11" s="1102">
        <v>319200</v>
      </c>
      <c r="O11" s="1102">
        <v>131200</v>
      </c>
      <c r="P11" s="1101">
        <v>506700</v>
      </c>
      <c r="Q11" s="1102">
        <v>149600</v>
      </c>
      <c r="R11" s="1102">
        <v>116000</v>
      </c>
      <c r="S11" s="1102">
        <v>241100</v>
      </c>
      <c r="T11" s="39"/>
      <c r="U11" s="39"/>
      <c r="V11" s="39"/>
    </row>
    <row r="12" spans="1:22" ht="16" customHeight="1">
      <c r="A12" s="2021" t="s">
        <v>1859</v>
      </c>
      <c r="B12" s="2020">
        <v>9690800</v>
      </c>
      <c r="C12" s="2020">
        <v>5578400</v>
      </c>
      <c r="D12" s="2020">
        <v>4112400</v>
      </c>
      <c r="E12" s="2020">
        <v>1682700</v>
      </c>
      <c r="F12" s="2020">
        <v>6606300</v>
      </c>
      <c r="G12" s="2020">
        <v>1932700</v>
      </c>
      <c r="H12" s="2020">
        <v>1552500</v>
      </c>
      <c r="I12" s="2020">
        <v>3121100</v>
      </c>
      <c r="J12" s="245"/>
      <c r="K12" s="1129" t="s">
        <v>101</v>
      </c>
      <c r="L12" s="1101">
        <v>857600</v>
      </c>
      <c r="M12" s="1102">
        <v>492300</v>
      </c>
      <c r="N12" s="1102">
        <v>365300</v>
      </c>
      <c r="O12" s="1102">
        <v>147400</v>
      </c>
      <c r="P12" s="1101">
        <v>582300</v>
      </c>
      <c r="Q12" s="1102">
        <v>170900</v>
      </c>
      <c r="R12" s="1102">
        <v>134700</v>
      </c>
      <c r="S12" s="1102">
        <v>276700</v>
      </c>
      <c r="T12" s="39"/>
      <c r="U12" s="39"/>
      <c r="V12" s="39"/>
    </row>
    <row r="13" spans="1:22" ht="16" customHeight="1">
      <c r="A13" s="3"/>
      <c r="B13" s="2020"/>
      <c r="C13" s="2020"/>
      <c r="D13" s="2020"/>
      <c r="E13" s="2020"/>
      <c r="F13" s="2020"/>
      <c r="G13" s="2020"/>
      <c r="H13" s="2020"/>
      <c r="I13" s="2020"/>
      <c r="J13" s="245"/>
      <c r="K13" s="1129" t="s">
        <v>353</v>
      </c>
      <c r="L13" s="1101">
        <v>799700</v>
      </c>
      <c r="M13" s="1102">
        <v>459500</v>
      </c>
      <c r="N13" s="1102">
        <v>340200</v>
      </c>
      <c r="O13" s="1102">
        <v>139700</v>
      </c>
      <c r="P13" s="1101">
        <v>535200</v>
      </c>
      <c r="Q13" s="1102">
        <v>158400</v>
      </c>
      <c r="R13" s="1102">
        <v>124600</v>
      </c>
      <c r="S13" s="1102">
        <v>252200</v>
      </c>
      <c r="T13" s="39"/>
      <c r="U13" s="39"/>
      <c r="V13" s="39"/>
    </row>
    <row r="14" spans="1:22" ht="16.5" customHeight="1">
      <c r="A14" s="144" t="s">
        <v>2029</v>
      </c>
      <c r="B14" s="2022">
        <f t="shared" ref="B14:B28" si="0">SUM(C14:D14)</f>
        <v>797300</v>
      </c>
      <c r="C14" s="2023">
        <v>459700</v>
      </c>
      <c r="D14" s="2023">
        <v>337600</v>
      </c>
      <c r="E14" s="2023">
        <v>136200</v>
      </c>
      <c r="F14" s="2022">
        <f t="shared" ref="F14:F28" si="1">SUM(G14:I14)</f>
        <v>549200</v>
      </c>
      <c r="G14" s="2023">
        <v>158700</v>
      </c>
      <c r="H14" s="2023">
        <v>128900</v>
      </c>
      <c r="I14" s="2023">
        <v>261600</v>
      </c>
      <c r="J14" s="96"/>
      <c r="K14" s="1129" t="s">
        <v>354</v>
      </c>
      <c r="L14" s="1101">
        <v>812400</v>
      </c>
      <c r="M14" s="1102">
        <v>465200</v>
      </c>
      <c r="N14" s="1102">
        <v>347200</v>
      </c>
      <c r="O14" s="1102">
        <v>141700</v>
      </c>
      <c r="P14" s="1101">
        <v>577200</v>
      </c>
      <c r="Q14" s="1102">
        <v>163400</v>
      </c>
      <c r="R14" s="1102">
        <v>133000</v>
      </c>
      <c r="S14" s="1102">
        <v>280800</v>
      </c>
      <c r="T14" s="39"/>
      <c r="U14" s="39"/>
      <c r="V14" s="39"/>
    </row>
    <row r="15" spans="1:22" ht="16.5" customHeight="1">
      <c r="A15" s="18" t="s">
        <v>2009</v>
      </c>
      <c r="B15" s="2022">
        <f t="shared" si="0"/>
        <v>840100</v>
      </c>
      <c r="C15" s="2023">
        <v>483800</v>
      </c>
      <c r="D15" s="2023">
        <v>356300</v>
      </c>
      <c r="E15" s="2023">
        <v>138100</v>
      </c>
      <c r="F15" s="2022">
        <f t="shared" si="1"/>
        <v>540200</v>
      </c>
      <c r="G15" s="2023">
        <v>160000</v>
      </c>
      <c r="H15" s="2023">
        <v>143100</v>
      </c>
      <c r="I15" s="2023">
        <v>237100</v>
      </c>
      <c r="J15" s="96"/>
      <c r="K15" s="1129" t="s">
        <v>355</v>
      </c>
      <c r="L15" s="1101">
        <v>772400</v>
      </c>
      <c r="M15" s="1102">
        <v>446200</v>
      </c>
      <c r="N15" s="1102">
        <v>326200</v>
      </c>
      <c r="O15" s="1102">
        <v>135200</v>
      </c>
      <c r="P15" s="1101">
        <v>522200</v>
      </c>
      <c r="Q15" s="1102">
        <v>157000</v>
      </c>
      <c r="R15" s="1102">
        <v>119200</v>
      </c>
      <c r="S15" s="1102">
        <v>246000</v>
      </c>
      <c r="T15" s="39"/>
      <c r="U15" s="39"/>
      <c r="V15" s="39"/>
    </row>
    <row r="16" spans="1:22" ht="16.5" customHeight="1">
      <c r="A16" s="675" t="s">
        <v>359</v>
      </c>
      <c r="B16" s="2024">
        <f t="shared" si="0"/>
        <v>821700</v>
      </c>
      <c r="C16" s="2025">
        <v>474000</v>
      </c>
      <c r="D16" s="2025">
        <v>347700</v>
      </c>
      <c r="E16" s="2025">
        <v>141500</v>
      </c>
      <c r="F16" s="2024">
        <f t="shared" si="1"/>
        <v>549800</v>
      </c>
      <c r="G16" s="2025">
        <v>158200</v>
      </c>
      <c r="H16" s="2025">
        <v>131800</v>
      </c>
      <c r="I16" s="2025">
        <v>259800</v>
      </c>
      <c r="J16" s="96"/>
      <c r="K16" s="1129" t="s">
        <v>356</v>
      </c>
      <c r="L16" s="1101">
        <v>836800</v>
      </c>
      <c r="M16" s="1102">
        <v>481900</v>
      </c>
      <c r="N16" s="1102">
        <v>354900</v>
      </c>
      <c r="O16" s="1102">
        <v>142000</v>
      </c>
      <c r="P16" s="1101">
        <v>559300</v>
      </c>
      <c r="Q16" s="1102">
        <v>165000</v>
      </c>
      <c r="R16" s="1102">
        <v>128900</v>
      </c>
      <c r="S16" s="1102">
        <v>265400</v>
      </c>
      <c r="T16" s="39"/>
      <c r="U16" s="39"/>
      <c r="V16" s="39"/>
    </row>
    <row r="17" spans="1:22" ht="16.5" customHeight="1">
      <c r="A17" s="18" t="s">
        <v>360</v>
      </c>
      <c r="B17" s="2022">
        <f t="shared" si="0"/>
        <v>836400</v>
      </c>
      <c r="C17" s="2023">
        <v>483700</v>
      </c>
      <c r="D17" s="2023">
        <v>352700</v>
      </c>
      <c r="E17" s="2023">
        <v>148200</v>
      </c>
      <c r="F17" s="2022">
        <f t="shared" si="1"/>
        <v>585500</v>
      </c>
      <c r="G17" s="2023">
        <v>173100</v>
      </c>
      <c r="H17" s="2023">
        <v>137100</v>
      </c>
      <c r="I17" s="2023">
        <v>275300</v>
      </c>
      <c r="J17" s="96"/>
      <c r="K17" s="1129" t="s">
        <v>357</v>
      </c>
      <c r="L17" s="1101">
        <v>829700</v>
      </c>
      <c r="M17" s="1102">
        <v>478200</v>
      </c>
      <c r="N17" s="1102">
        <v>351500</v>
      </c>
      <c r="O17" s="1102">
        <v>141800</v>
      </c>
      <c r="P17" s="1101">
        <v>584000</v>
      </c>
      <c r="Q17" s="1102">
        <v>165400</v>
      </c>
      <c r="R17" s="1102">
        <v>135700</v>
      </c>
      <c r="S17" s="1102">
        <v>282900</v>
      </c>
      <c r="T17" s="39"/>
      <c r="U17" s="39"/>
      <c r="V17" s="39"/>
    </row>
    <row r="18" spans="1:22" ht="16.5" customHeight="1">
      <c r="A18" s="18" t="s">
        <v>1899</v>
      </c>
      <c r="B18" s="2022">
        <f t="shared" si="0"/>
        <v>798800</v>
      </c>
      <c r="C18" s="2023">
        <v>458600</v>
      </c>
      <c r="D18" s="2023">
        <v>340200</v>
      </c>
      <c r="E18" s="2023">
        <v>140900</v>
      </c>
      <c r="F18" s="2022">
        <f t="shared" si="1"/>
        <v>551500</v>
      </c>
      <c r="G18" s="2023">
        <v>161800</v>
      </c>
      <c r="H18" s="2023">
        <v>126800</v>
      </c>
      <c r="I18" s="2023">
        <v>262900</v>
      </c>
      <c r="J18" s="96"/>
      <c r="K18" s="1129" t="s">
        <v>358</v>
      </c>
      <c r="L18" s="1101">
        <v>797300</v>
      </c>
      <c r="M18" s="1102">
        <v>459700</v>
      </c>
      <c r="N18" s="1102">
        <v>337600</v>
      </c>
      <c r="O18" s="1102">
        <v>136200</v>
      </c>
      <c r="P18" s="1101">
        <v>549200</v>
      </c>
      <c r="Q18" s="1102">
        <v>158700</v>
      </c>
      <c r="R18" s="1102">
        <v>128900</v>
      </c>
      <c r="S18" s="1102">
        <v>261600</v>
      </c>
      <c r="T18" s="39"/>
      <c r="U18" s="39"/>
      <c r="V18" s="39"/>
    </row>
    <row r="19" spans="1:22" ht="16.5" customHeight="1">
      <c r="A19" s="18" t="s">
        <v>769</v>
      </c>
      <c r="B19" s="2022">
        <f t="shared" si="0"/>
        <v>777700</v>
      </c>
      <c r="C19" s="2023">
        <v>446700</v>
      </c>
      <c r="D19" s="2023">
        <v>331000</v>
      </c>
      <c r="E19" s="2023">
        <v>131200</v>
      </c>
      <c r="F19" s="2022">
        <f t="shared" si="1"/>
        <v>529500</v>
      </c>
      <c r="G19" s="2023">
        <v>155400</v>
      </c>
      <c r="H19" s="2023">
        <v>119900</v>
      </c>
      <c r="I19" s="2023">
        <v>254200</v>
      </c>
      <c r="J19" s="96"/>
      <c r="K19" s="1129" t="s">
        <v>1175</v>
      </c>
      <c r="L19" s="1101">
        <v>840100</v>
      </c>
      <c r="M19" s="1102">
        <v>483800</v>
      </c>
      <c r="N19" s="1102">
        <v>356300</v>
      </c>
      <c r="O19" s="1102">
        <v>138100</v>
      </c>
      <c r="P19" s="1101">
        <v>540200</v>
      </c>
      <c r="Q19" s="1102">
        <v>160000</v>
      </c>
      <c r="R19" s="1102">
        <v>143100</v>
      </c>
      <c r="S19" s="1102">
        <v>237100</v>
      </c>
      <c r="T19" s="39"/>
      <c r="U19" s="39"/>
      <c r="V19" s="39"/>
    </row>
    <row r="20" spans="1:22" ht="16.5" customHeight="1">
      <c r="A20" s="18" t="s">
        <v>101</v>
      </c>
      <c r="B20" s="2022">
        <f t="shared" si="0"/>
        <v>848100</v>
      </c>
      <c r="C20" s="2023">
        <v>488900</v>
      </c>
      <c r="D20" s="2023">
        <v>359200</v>
      </c>
      <c r="E20" s="2023">
        <v>145600</v>
      </c>
      <c r="F20" s="2022">
        <f t="shared" si="1"/>
        <v>588700</v>
      </c>
      <c r="G20" s="2023">
        <v>172200</v>
      </c>
      <c r="H20" s="2023">
        <v>133400</v>
      </c>
      <c r="I20" s="2023">
        <v>283100</v>
      </c>
      <c r="J20" s="96"/>
      <c r="K20" s="1129" t="s">
        <v>359</v>
      </c>
      <c r="L20" s="1101">
        <v>821700</v>
      </c>
      <c r="M20" s="1102">
        <v>474000</v>
      </c>
      <c r="N20" s="1102">
        <v>347700</v>
      </c>
      <c r="O20" s="1102">
        <v>141500</v>
      </c>
      <c r="P20" s="1101">
        <v>549800</v>
      </c>
      <c r="Q20" s="1102">
        <v>158200</v>
      </c>
      <c r="R20" s="1102">
        <v>131800</v>
      </c>
      <c r="S20" s="1102">
        <v>259800</v>
      </c>
      <c r="T20" s="39"/>
      <c r="U20" s="39"/>
      <c r="V20" s="39"/>
    </row>
    <row r="21" spans="1:22" ht="16.5" customHeight="1">
      <c r="A21" s="18" t="s">
        <v>353</v>
      </c>
      <c r="B21" s="2022">
        <f t="shared" si="0"/>
        <v>795600</v>
      </c>
      <c r="C21" s="2023">
        <v>457900</v>
      </c>
      <c r="D21" s="2023">
        <v>337700</v>
      </c>
      <c r="E21" s="2023">
        <v>141000</v>
      </c>
      <c r="F21" s="2022">
        <f t="shared" si="1"/>
        <v>534400</v>
      </c>
      <c r="G21" s="2023">
        <v>154700</v>
      </c>
      <c r="H21" s="2023">
        <v>123200</v>
      </c>
      <c r="I21" s="2023">
        <v>256500</v>
      </c>
      <c r="J21" s="96"/>
      <c r="K21" s="1129" t="s">
        <v>360</v>
      </c>
      <c r="L21" s="1101">
        <v>836400</v>
      </c>
      <c r="M21" s="1102">
        <v>483700</v>
      </c>
      <c r="N21" s="1102">
        <v>352700</v>
      </c>
      <c r="O21" s="1102">
        <v>148200</v>
      </c>
      <c r="P21" s="1101">
        <v>585500</v>
      </c>
      <c r="Q21" s="1102">
        <v>173100</v>
      </c>
      <c r="R21" s="1102">
        <v>137100</v>
      </c>
      <c r="S21" s="1102">
        <v>275300</v>
      </c>
      <c r="T21" s="39"/>
      <c r="U21" s="39"/>
      <c r="V21" s="39"/>
    </row>
    <row r="22" spans="1:22" ht="16.5" customHeight="1">
      <c r="A22" s="18" t="s">
        <v>354</v>
      </c>
      <c r="B22" s="2022">
        <f t="shared" si="0"/>
        <v>806600</v>
      </c>
      <c r="C22" s="2023">
        <v>462900</v>
      </c>
      <c r="D22" s="2023">
        <v>343700</v>
      </c>
      <c r="E22" s="2023">
        <v>139500</v>
      </c>
      <c r="F22" s="2022">
        <f t="shared" si="1"/>
        <v>560300</v>
      </c>
      <c r="G22" s="2023">
        <v>160300</v>
      </c>
      <c r="H22" s="2023">
        <v>141900</v>
      </c>
      <c r="I22" s="2023">
        <v>258100</v>
      </c>
      <c r="J22" s="96"/>
      <c r="K22" s="39"/>
      <c r="L22" s="39"/>
      <c r="M22" s="39"/>
      <c r="N22" s="39"/>
      <c r="O22" s="39"/>
      <c r="P22" s="39"/>
      <c r="Q22" s="39"/>
      <c r="R22" s="39"/>
      <c r="S22" s="39"/>
      <c r="T22" s="39"/>
      <c r="U22" s="39"/>
      <c r="V22" s="39"/>
    </row>
    <row r="23" spans="1:22" ht="16.5" customHeight="1">
      <c r="A23" s="18" t="s">
        <v>355</v>
      </c>
      <c r="B23" s="2022">
        <f t="shared" si="0"/>
        <v>774700</v>
      </c>
      <c r="C23" s="2023">
        <v>448000</v>
      </c>
      <c r="D23" s="2023">
        <v>326700</v>
      </c>
      <c r="E23" s="2023">
        <v>133100</v>
      </c>
      <c r="F23" s="2022">
        <f t="shared" si="1"/>
        <v>510800</v>
      </c>
      <c r="G23" s="2023">
        <v>153400</v>
      </c>
      <c r="H23" s="2023">
        <v>119000</v>
      </c>
      <c r="I23" s="2023">
        <v>238400</v>
      </c>
      <c r="J23" s="96"/>
      <c r="K23" s="2026" t="s">
        <v>1289</v>
      </c>
      <c r="L23" s="2027">
        <f>SUM(L10:L21)</f>
        <v>9690800</v>
      </c>
      <c r="M23" s="2027">
        <f t="shared" ref="M23:S23" si="2">SUM(M10:M21)</f>
        <v>5578400</v>
      </c>
      <c r="N23" s="2027">
        <f t="shared" si="2"/>
        <v>4112400</v>
      </c>
      <c r="O23" s="2027">
        <f t="shared" si="2"/>
        <v>1682700</v>
      </c>
      <c r="P23" s="2027">
        <f t="shared" si="2"/>
        <v>6606300</v>
      </c>
      <c r="Q23" s="2027">
        <f t="shared" si="2"/>
        <v>1932700</v>
      </c>
      <c r="R23" s="2027">
        <f t="shared" si="2"/>
        <v>1552500</v>
      </c>
      <c r="S23" s="2027">
        <f t="shared" si="2"/>
        <v>3121100</v>
      </c>
      <c r="T23" s="39"/>
      <c r="U23" s="39"/>
      <c r="V23" s="39"/>
    </row>
    <row r="24" spans="1:22" ht="16.5" customHeight="1">
      <c r="A24" s="18" t="s">
        <v>356</v>
      </c>
      <c r="B24" s="2022">
        <f t="shared" si="0"/>
        <v>848900</v>
      </c>
      <c r="C24" s="2023">
        <v>489500</v>
      </c>
      <c r="D24" s="2023">
        <v>359400</v>
      </c>
      <c r="E24" s="2023">
        <v>141500</v>
      </c>
      <c r="F24" s="2022">
        <f t="shared" si="1"/>
        <v>572200</v>
      </c>
      <c r="G24" s="2023">
        <v>166800</v>
      </c>
      <c r="H24" s="2023">
        <v>129900</v>
      </c>
      <c r="I24" s="2023">
        <v>275500</v>
      </c>
      <c r="J24" s="96"/>
      <c r="K24" s="39"/>
      <c r="L24" s="39"/>
      <c r="M24" s="39"/>
      <c r="N24" s="39"/>
      <c r="O24" s="39"/>
      <c r="P24" s="39"/>
      <c r="Q24" s="39"/>
      <c r="R24" s="39"/>
      <c r="S24" s="39"/>
      <c r="T24" s="39"/>
      <c r="U24" s="39"/>
      <c r="V24" s="39"/>
    </row>
    <row r="25" spans="1:22" ht="16.5" customHeight="1">
      <c r="A25" s="144" t="s">
        <v>357</v>
      </c>
      <c r="B25" s="2022">
        <f t="shared" si="0"/>
        <v>814900</v>
      </c>
      <c r="C25" s="2023">
        <v>467500</v>
      </c>
      <c r="D25" s="2023">
        <v>347400</v>
      </c>
      <c r="E25" s="2023">
        <v>144700</v>
      </c>
      <c r="F25" s="2022">
        <f t="shared" si="1"/>
        <v>580800</v>
      </c>
      <c r="G25" s="2023">
        <v>163700</v>
      </c>
      <c r="H25" s="2023">
        <v>128900</v>
      </c>
      <c r="I25" s="2023">
        <v>288200</v>
      </c>
      <c r="J25" s="96"/>
      <c r="K25" s="39"/>
      <c r="L25" s="39"/>
      <c r="M25" s="39"/>
      <c r="N25" s="39"/>
      <c r="O25" s="39"/>
      <c r="P25" s="39"/>
      <c r="Q25" s="39"/>
      <c r="R25" s="39"/>
      <c r="S25" s="39"/>
      <c r="T25" s="39"/>
      <c r="U25" s="39"/>
      <c r="V25" s="39"/>
    </row>
    <row r="26" spans="1:22" ht="16.5" customHeight="1">
      <c r="A26" s="18" t="s">
        <v>358</v>
      </c>
      <c r="B26" s="2022">
        <f t="shared" si="0"/>
        <v>810200</v>
      </c>
      <c r="C26" s="2023">
        <v>467800</v>
      </c>
      <c r="D26" s="2023">
        <v>342400</v>
      </c>
      <c r="E26" s="2023">
        <v>137500</v>
      </c>
      <c r="F26" s="2022">
        <f t="shared" si="1"/>
        <v>555500</v>
      </c>
      <c r="G26" s="2023">
        <v>161200</v>
      </c>
      <c r="H26" s="2023">
        <v>131100</v>
      </c>
      <c r="I26" s="2023">
        <v>263200</v>
      </c>
      <c r="J26" s="96"/>
      <c r="K26" s="39"/>
      <c r="L26" s="39"/>
      <c r="M26" s="39"/>
      <c r="N26" s="39"/>
      <c r="O26" s="39"/>
      <c r="P26" s="39"/>
      <c r="Q26" s="39"/>
      <c r="R26" s="39"/>
      <c r="S26" s="39"/>
      <c r="T26" s="39"/>
      <c r="U26" s="39"/>
      <c r="V26" s="39"/>
    </row>
    <row r="27" spans="1:22" ht="16.5" customHeight="1">
      <c r="A27" s="18" t="s">
        <v>2009</v>
      </c>
      <c r="B27" s="2022">
        <f t="shared" si="0"/>
        <v>820600</v>
      </c>
      <c r="C27" s="2025">
        <v>473200</v>
      </c>
      <c r="D27" s="2025">
        <v>347400</v>
      </c>
      <c r="E27" s="2025">
        <v>147000</v>
      </c>
      <c r="F27" s="2022">
        <f t="shared" si="1"/>
        <v>575900</v>
      </c>
      <c r="G27" s="2025">
        <v>167300</v>
      </c>
      <c r="H27" s="2025">
        <v>136300</v>
      </c>
      <c r="I27" s="2025">
        <v>272300</v>
      </c>
      <c r="J27" s="96"/>
      <c r="K27" s="39"/>
      <c r="L27" s="39"/>
      <c r="M27" s="39"/>
      <c r="N27" s="39"/>
      <c r="O27" s="39"/>
      <c r="P27" s="39"/>
      <c r="Q27" s="39"/>
      <c r="R27" s="39"/>
      <c r="S27" s="39"/>
      <c r="T27" s="39"/>
      <c r="U27" s="39"/>
      <c r="V27" s="39"/>
    </row>
    <row r="28" spans="1:22" ht="16.5" customHeight="1">
      <c r="A28" s="18" t="s">
        <v>359</v>
      </c>
      <c r="B28" s="2022">
        <f t="shared" si="0"/>
        <v>827900</v>
      </c>
      <c r="C28" s="2023">
        <v>477800</v>
      </c>
      <c r="D28" s="2023">
        <v>350100</v>
      </c>
      <c r="E28" s="2023">
        <v>149900</v>
      </c>
      <c r="F28" s="2022">
        <f t="shared" si="1"/>
        <v>575800</v>
      </c>
      <c r="G28" s="2023">
        <v>163300</v>
      </c>
      <c r="H28" s="2023">
        <v>134700</v>
      </c>
      <c r="I28" s="2023">
        <v>277800</v>
      </c>
      <c r="J28" s="96"/>
      <c r="K28" s="39"/>
      <c r="L28" s="39"/>
      <c r="M28" s="39"/>
      <c r="N28" s="39"/>
      <c r="O28" s="39"/>
      <c r="P28" s="39"/>
      <c r="Q28" s="39"/>
      <c r="R28" s="39"/>
      <c r="S28" s="39"/>
      <c r="T28" s="39"/>
      <c r="U28" s="39"/>
      <c r="V28" s="39"/>
    </row>
    <row r="29" spans="1:22" ht="16.5" customHeight="1">
      <c r="A29" s="18"/>
      <c r="B29" s="2022"/>
      <c r="C29" s="2023"/>
      <c r="D29" s="2023"/>
      <c r="E29" s="2023"/>
      <c r="F29" s="2022"/>
      <c r="G29" s="2023"/>
      <c r="H29" s="2023"/>
      <c r="I29" s="2023"/>
      <c r="J29" s="96"/>
      <c r="K29" s="39"/>
      <c r="L29" s="39"/>
      <c r="M29" s="39"/>
      <c r="N29" s="39"/>
      <c r="O29" s="39"/>
      <c r="P29" s="39"/>
      <c r="Q29" s="39"/>
      <c r="R29" s="39"/>
      <c r="S29" s="39"/>
      <c r="T29" s="39"/>
      <c r="U29" s="39"/>
      <c r="V29" s="39"/>
    </row>
    <row r="30" spans="1:22" ht="16.5" customHeight="1">
      <c r="A30" s="4" t="s">
        <v>52</v>
      </c>
      <c r="B30" s="2123">
        <f>((B28/B27)*100)-100</f>
        <v>0.88959298074580317</v>
      </c>
      <c r="C30" s="2123">
        <f t="shared" ref="C30:H30" si="3">((C28/C27)*100)-100</f>
        <v>0.97210481825867134</v>
      </c>
      <c r="D30" s="2123">
        <f t="shared" si="3"/>
        <v>0.77720207253886997</v>
      </c>
      <c r="E30" s="2123">
        <f t="shared" si="3"/>
        <v>1.9727891156462647</v>
      </c>
      <c r="F30" s="2123">
        <f t="shared" si="3"/>
        <v>-1.7364125716269996E-2</v>
      </c>
      <c r="G30" s="2123">
        <f t="shared" si="3"/>
        <v>-2.3909145248057371</v>
      </c>
      <c r="H30" s="2123">
        <f t="shared" si="3"/>
        <v>-1.1738811445341213</v>
      </c>
      <c r="I30" s="2123">
        <f>((I28/I27)*100)-100</f>
        <v>2.0198310686742502</v>
      </c>
      <c r="J30" s="96"/>
      <c r="K30" s="39"/>
      <c r="L30" s="39"/>
      <c r="M30" s="39"/>
      <c r="N30" s="39"/>
      <c r="O30" s="39"/>
      <c r="P30" s="39"/>
      <c r="Q30" s="39"/>
      <c r="R30" s="39"/>
      <c r="S30" s="39"/>
      <c r="T30" s="39"/>
      <c r="U30" s="39"/>
      <c r="V30" s="39"/>
    </row>
    <row r="31" spans="1:22" ht="16.5" customHeight="1" thickBot="1">
      <c r="A31" s="2029" t="s">
        <v>36</v>
      </c>
      <c r="B31" s="1060">
        <f>((B28/B16)*100)-100</f>
        <v>0.75453328465376046</v>
      </c>
      <c r="C31" s="1060">
        <f t="shared" ref="C31:H31" si="4">((C28/C16)*100)-100</f>
        <v>0.80168776371307615</v>
      </c>
      <c r="D31" s="1060">
        <f t="shared" si="4"/>
        <v>0.69025021570318756</v>
      </c>
      <c r="E31" s="1060">
        <f t="shared" si="4"/>
        <v>5.936395759717314</v>
      </c>
      <c r="F31" s="1060">
        <f t="shared" si="4"/>
        <v>4.7289923608584843</v>
      </c>
      <c r="G31" s="1060">
        <f t="shared" si="4"/>
        <v>3.2237673830594247</v>
      </c>
      <c r="H31" s="1060">
        <f t="shared" si="4"/>
        <v>2.2003034901365766</v>
      </c>
      <c r="I31" s="1060">
        <f>((I28/I16)*100)-100</f>
        <v>6.9284064665126976</v>
      </c>
      <c r="J31" s="96"/>
      <c r="K31" s="39"/>
      <c r="L31" s="39"/>
      <c r="M31" s="39"/>
      <c r="N31" s="39"/>
      <c r="O31" s="39"/>
      <c r="P31" s="39"/>
      <c r="Q31" s="39"/>
      <c r="R31" s="39"/>
      <c r="S31" s="39"/>
      <c r="T31" s="39"/>
      <c r="U31" s="39"/>
      <c r="V31" s="39"/>
    </row>
    <row r="32" spans="1:22" ht="16.5" customHeight="1">
      <c r="A32" s="1980"/>
      <c r="B32" s="96"/>
      <c r="C32" s="96"/>
      <c r="D32" s="96"/>
      <c r="E32" s="96"/>
      <c r="F32" s="96"/>
      <c r="G32" s="96"/>
      <c r="H32" s="96"/>
      <c r="I32" s="96"/>
      <c r="J32" s="96"/>
      <c r="K32" s="39"/>
      <c r="L32" s="39"/>
      <c r="M32" s="39"/>
      <c r="N32" s="39"/>
      <c r="O32" s="39"/>
      <c r="P32" s="39"/>
      <c r="Q32" s="39"/>
      <c r="R32" s="39"/>
      <c r="S32" s="39"/>
      <c r="T32" s="39"/>
      <c r="U32" s="39"/>
      <c r="V32" s="39"/>
    </row>
    <row r="33" spans="1:31" ht="16.5" customHeight="1">
      <c r="A33" s="1980"/>
      <c r="B33" s="96"/>
      <c r="C33" s="96"/>
      <c r="D33" s="96"/>
      <c r="E33" s="96"/>
      <c r="F33" s="96"/>
      <c r="G33" s="96"/>
      <c r="H33" s="96"/>
      <c r="I33" s="96"/>
      <c r="J33" s="96"/>
      <c r="K33" s="39"/>
      <c r="L33" s="39"/>
      <c r="M33" s="39"/>
      <c r="N33" s="39"/>
      <c r="O33" s="39"/>
      <c r="P33" s="39"/>
      <c r="Q33" s="39"/>
      <c r="R33" s="39"/>
      <c r="S33" s="39"/>
      <c r="T33" s="39"/>
      <c r="U33" s="39"/>
      <c r="V33" s="39"/>
    </row>
    <row r="34" spans="1:31" ht="16.5" customHeight="1">
      <c r="A34" s="1980"/>
      <c r="B34" s="96"/>
      <c r="C34" s="96"/>
      <c r="D34" s="96"/>
      <c r="E34" s="96"/>
      <c r="F34" s="96"/>
      <c r="G34" s="96"/>
      <c r="H34" s="96"/>
      <c r="I34" s="96"/>
      <c r="J34" s="96"/>
      <c r="K34" s="39"/>
      <c r="L34" s="39"/>
      <c r="M34" s="39"/>
      <c r="N34" s="39"/>
      <c r="O34" s="39"/>
      <c r="P34" s="39"/>
      <c r="Q34" s="39"/>
      <c r="R34" s="39"/>
      <c r="S34" s="39"/>
      <c r="T34" s="39"/>
      <c r="U34" s="39"/>
      <c r="V34" s="39"/>
    </row>
    <row r="35" spans="1:31" ht="16.5" customHeight="1">
      <c r="A35" s="648"/>
      <c r="C35" s="648"/>
      <c r="D35" s="648"/>
      <c r="E35" s="648"/>
      <c r="F35" s="648"/>
      <c r="G35" s="648"/>
      <c r="H35" s="648"/>
      <c r="I35" s="648"/>
      <c r="J35" s="96"/>
      <c r="K35" s="39"/>
      <c r="L35" s="39"/>
      <c r="M35" s="39"/>
      <c r="N35" s="39"/>
      <c r="O35" s="39"/>
      <c r="P35" s="39"/>
      <c r="Q35" s="39"/>
      <c r="R35" s="39"/>
      <c r="S35" s="39"/>
      <c r="T35" s="39"/>
      <c r="U35" s="39"/>
      <c r="V35" s="39"/>
    </row>
    <row r="36" spans="1:31" ht="16.5" customHeight="1">
      <c r="A36" s="39"/>
      <c r="B36" s="39"/>
      <c r="C36" s="39"/>
      <c r="D36" s="39"/>
      <c r="E36" s="39"/>
      <c r="F36" s="39"/>
      <c r="G36" s="39"/>
      <c r="H36" s="39"/>
      <c r="I36" s="39"/>
      <c r="J36" s="96"/>
      <c r="K36" s="39"/>
      <c r="L36" s="39"/>
      <c r="M36" s="39"/>
      <c r="N36" s="39"/>
      <c r="O36" s="39"/>
      <c r="P36" s="39"/>
      <c r="Q36" s="39"/>
      <c r="R36" s="39"/>
      <c r="S36" s="39"/>
      <c r="T36" s="39"/>
      <c r="U36" s="39"/>
      <c r="V36" s="39"/>
    </row>
    <row r="37" spans="1:31" ht="16.5" customHeight="1">
      <c r="A37" s="39"/>
      <c r="B37" s="39"/>
      <c r="C37" s="39"/>
      <c r="D37" s="39"/>
      <c r="E37" s="39"/>
      <c r="F37" s="39"/>
      <c r="G37" s="39"/>
      <c r="H37" s="39"/>
      <c r="I37" s="39"/>
      <c r="J37" s="96"/>
      <c r="K37" s="39"/>
      <c r="L37" s="39"/>
      <c r="M37" s="39"/>
      <c r="N37" s="39"/>
      <c r="O37" s="39"/>
      <c r="P37" s="39"/>
      <c r="Q37" s="39"/>
      <c r="R37" s="39"/>
      <c r="S37" s="39"/>
      <c r="T37" s="39"/>
      <c r="U37" s="39"/>
      <c r="V37" s="39"/>
    </row>
    <row r="38" spans="1:31" ht="16.5" customHeight="1">
      <c r="A38" s="39"/>
      <c r="B38" s="39"/>
      <c r="C38" s="39"/>
      <c r="D38" s="39"/>
      <c r="E38" s="39"/>
      <c r="F38" s="39"/>
      <c r="G38" s="39"/>
      <c r="H38" s="39"/>
      <c r="I38" s="39"/>
      <c r="J38" s="96"/>
      <c r="K38" s="39"/>
      <c r="L38" s="39"/>
      <c r="M38" s="39"/>
      <c r="N38" s="39"/>
      <c r="O38" s="39"/>
      <c r="P38" s="39"/>
      <c r="Q38" s="39"/>
      <c r="R38" s="39"/>
      <c r="S38" s="39"/>
      <c r="T38" s="39"/>
      <c r="U38" s="39"/>
      <c r="V38" s="39"/>
    </row>
    <row r="39" spans="1:31" ht="16.5" customHeight="1">
      <c r="A39" s="39"/>
      <c r="B39" s="39"/>
      <c r="C39" s="39"/>
      <c r="D39" s="39"/>
      <c r="E39" s="39"/>
      <c r="F39" s="39"/>
      <c r="G39" s="39"/>
      <c r="H39" s="39"/>
      <c r="I39" s="39"/>
      <c r="J39" s="96"/>
      <c r="K39" s="39"/>
      <c r="L39" s="39"/>
      <c r="M39" s="39"/>
      <c r="N39" s="39"/>
      <c r="O39" s="39"/>
      <c r="P39" s="39"/>
      <c r="Q39" s="39"/>
      <c r="R39" s="39"/>
      <c r="S39" s="39"/>
      <c r="T39" s="39"/>
      <c r="U39" s="39"/>
      <c r="V39" s="39"/>
    </row>
    <row r="40" spans="1:31" ht="16.5" customHeight="1">
      <c r="A40" s="39"/>
      <c r="B40" s="39"/>
      <c r="C40" s="39"/>
      <c r="D40" s="39"/>
      <c r="E40" s="39"/>
      <c r="F40" s="39"/>
      <c r="G40" s="39"/>
      <c r="H40" s="39"/>
      <c r="I40" s="39"/>
      <c r="J40" s="96"/>
      <c r="K40" s="39"/>
      <c r="L40" s="39"/>
      <c r="M40" s="39"/>
      <c r="N40" s="39"/>
      <c r="O40" s="39"/>
      <c r="P40" s="39"/>
      <c r="Q40" s="39"/>
      <c r="R40" s="39"/>
      <c r="S40" s="39"/>
      <c r="T40" s="39"/>
      <c r="U40" s="39"/>
      <c r="V40" s="39"/>
    </row>
    <row r="41" spans="1:31" ht="16.5" customHeight="1">
      <c r="A41" s="39"/>
      <c r="B41" s="39"/>
      <c r="C41" s="39"/>
      <c r="D41" s="39"/>
      <c r="E41" s="39"/>
      <c r="F41" s="39"/>
      <c r="G41" s="39"/>
      <c r="H41" s="39"/>
      <c r="I41" s="39"/>
      <c r="J41" s="96"/>
      <c r="K41" s="39"/>
      <c r="L41" s="39"/>
      <c r="M41" s="39"/>
      <c r="N41" s="39"/>
      <c r="O41" s="39"/>
      <c r="P41" s="39"/>
      <c r="Q41" s="39"/>
      <c r="R41" s="39"/>
      <c r="S41" s="39"/>
      <c r="T41" s="39"/>
      <c r="U41" s="39"/>
      <c r="V41" s="39"/>
    </row>
    <row r="42" spans="1:31" ht="16.5" customHeight="1">
      <c r="A42" s="39"/>
      <c r="B42" s="39"/>
      <c r="C42" s="39"/>
      <c r="D42" s="39"/>
      <c r="E42" s="39"/>
      <c r="F42" s="39"/>
      <c r="G42" s="39"/>
      <c r="H42" s="39"/>
      <c r="I42" s="39"/>
      <c r="J42" s="96"/>
      <c r="K42" s="39"/>
      <c r="L42" s="39"/>
      <c r="M42" s="39"/>
      <c r="N42" s="39"/>
      <c r="O42" s="39"/>
      <c r="P42" s="39"/>
      <c r="Q42" s="39"/>
      <c r="R42" s="39"/>
      <c r="S42" s="39"/>
      <c r="T42" s="39"/>
      <c r="U42" s="39"/>
      <c r="V42" s="39"/>
    </row>
    <row r="43" spans="1:31" ht="16.899999999999999" customHeight="1">
      <c r="A43" s="39"/>
      <c r="B43" s="39"/>
      <c r="C43" s="39"/>
      <c r="D43" s="39"/>
      <c r="E43" s="39"/>
      <c r="F43" s="39"/>
      <c r="G43" s="39"/>
      <c r="H43" s="39"/>
      <c r="I43" s="39"/>
      <c r="J43" s="151"/>
      <c r="K43" s="39"/>
      <c r="L43" s="39"/>
      <c r="M43" s="39"/>
      <c r="N43" s="39"/>
      <c r="O43" s="39"/>
      <c r="P43" s="39"/>
      <c r="Q43" s="39"/>
      <c r="R43" s="39"/>
      <c r="S43" s="39"/>
      <c r="T43" s="39"/>
      <c r="U43" s="39"/>
      <c r="V43" s="39"/>
    </row>
    <row r="44" spans="1:31" ht="16.899999999999999" customHeight="1">
      <c r="A44" s="39"/>
      <c r="B44" s="39"/>
      <c r="C44" s="39"/>
      <c r="D44" s="39"/>
      <c r="E44" s="39"/>
      <c r="F44" s="39"/>
      <c r="G44" s="39"/>
      <c r="H44" s="39"/>
      <c r="I44" s="39"/>
      <c r="J44" s="39"/>
      <c r="K44" s="39"/>
      <c r="L44" s="39"/>
      <c r="M44" s="39"/>
      <c r="N44" s="39"/>
      <c r="O44" s="39"/>
      <c r="P44" s="39"/>
      <c r="Q44" s="39"/>
      <c r="R44" s="39"/>
      <c r="S44" s="39"/>
      <c r="T44" s="39"/>
      <c r="U44" s="39"/>
      <c r="V44" s="39"/>
    </row>
    <row r="45" spans="1:31" ht="16.899999999999999" customHeight="1">
      <c r="A45" s="39"/>
      <c r="B45" s="39"/>
      <c r="C45" s="39"/>
      <c r="D45" s="39"/>
      <c r="E45" s="39"/>
      <c r="F45" s="39"/>
      <c r="G45" s="39"/>
      <c r="H45" s="39"/>
      <c r="I45" s="39"/>
      <c r="J45" s="39"/>
      <c r="K45" s="39"/>
      <c r="L45" s="39"/>
      <c r="M45" s="39"/>
      <c r="N45" s="39"/>
      <c r="O45" s="39"/>
      <c r="P45" s="39"/>
      <c r="Q45" s="39"/>
      <c r="R45" s="39"/>
      <c r="S45" s="39"/>
      <c r="T45" s="39"/>
      <c r="U45" s="39"/>
      <c r="V45" s="39"/>
    </row>
    <row r="46" spans="1:31" ht="22.5" customHeight="1">
      <c r="A46" s="39"/>
      <c r="B46" s="39"/>
      <c r="C46" s="39"/>
      <c r="D46" s="39"/>
      <c r="E46" s="39"/>
      <c r="F46" s="39"/>
      <c r="G46" s="39"/>
      <c r="H46" s="39"/>
      <c r="I46" s="39"/>
      <c r="J46" s="39"/>
      <c r="K46" s="2398" t="s">
        <v>465</v>
      </c>
      <c r="L46" s="2398"/>
      <c r="M46" s="2398"/>
      <c r="N46" s="2398"/>
      <c r="O46" s="2398"/>
      <c r="P46" s="2398"/>
      <c r="Q46" s="2398"/>
      <c r="R46" s="2398"/>
      <c r="S46" s="2398"/>
      <c r="T46" s="2398"/>
      <c r="U46" s="39"/>
      <c r="V46" s="39"/>
    </row>
    <row r="47" spans="1:31" ht="16.5" customHeight="1" thickBot="1">
      <c r="A47" s="39"/>
      <c r="B47" s="39"/>
      <c r="C47" s="39"/>
      <c r="D47" s="39"/>
      <c r="E47" s="39"/>
      <c r="F47" s="39"/>
      <c r="G47" s="39"/>
      <c r="H47" s="39"/>
      <c r="I47" s="39"/>
      <c r="J47" s="39"/>
      <c r="K47" s="39"/>
      <c r="L47" s="3"/>
      <c r="M47" s="3"/>
      <c r="N47" s="3"/>
      <c r="O47" s="3"/>
      <c r="P47" s="2460" t="s">
        <v>466</v>
      </c>
      <c r="Q47" s="2503"/>
      <c r="R47" s="2503"/>
      <c r="S47" s="2503"/>
      <c r="T47" s="2503"/>
      <c r="U47" s="39"/>
      <c r="V47" s="39"/>
    </row>
    <row r="48" spans="1:31" ht="18" customHeight="1">
      <c r="A48" s="39"/>
      <c r="B48" s="39"/>
      <c r="C48" s="39"/>
      <c r="D48" s="39"/>
      <c r="E48" s="39"/>
      <c r="F48" s="39"/>
      <c r="G48" s="39"/>
      <c r="H48" s="39"/>
      <c r="I48" s="39"/>
      <c r="J48" s="39"/>
      <c r="K48" s="2367" t="s">
        <v>5</v>
      </c>
      <c r="L48" s="2375" t="s">
        <v>467</v>
      </c>
      <c r="M48" s="2377"/>
      <c r="N48" s="2375" t="s">
        <v>468</v>
      </c>
      <c r="O48" s="2377"/>
      <c r="P48" s="1982" t="s">
        <v>469</v>
      </c>
      <c r="Q48" s="2375" t="s">
        <v>470</v>
      </c>
      <c r="R48" s="2377"/>
      <c r="S48" s="2375" t="s">
        <v>471</v>
      </c>
      <c r="T48" s="2376"/>
      <c r="U48" s="39"/>
      <c r="V48" s="2367" t="s">
        <v>5</v>
      </c>
      <c r="W48" s="2375" t="s">
        <v>467</v>
      </c>
      <c r="X48" s="2377"/>
      <c r="Y48" s="2375" t="s">
        <v>468</v>
      </c>
      <c r="Z48" s="2377"/>
      <c r="AA48" s="1982" t="s">
        <v>469</v>
      </c>
      <c r="AB48" s="2375" t="s">
        <v>470</v>
      </c>
      <c r="AC48" s="2377"/>
      <c r="AD48" s="2375" t="s">
        <v>471</v>
      </c>
      <c r="AE48" s="2376"/>
    </row>
    <row r="49" spans="1:31">
      <c r="A49" s="39"/>
      <c r="B49" s="39"/>
      <c r="C49" s="39"/>
      <c r="D49" s="39"/>
      <c r="E49" s="39"/>
      <c r="F49" s="39"/>
      <c r="G49" s="39"/>
      <c r="H49" s="39"/>
      <c r="I49" s="39"/>
      <c r="J49" s="39"/>
      <c r="K49" s="2370"/>
      <c r="L49" s="1979" t="s">
        <v>472</v>
      </c>
      <c r="M49" s="1979" t="s">
        <v>473</v>
      </c>
      <c r="N49" s="1979" t="s">
        <v>472</v>
      </c>
      <c r="O49" s="1979" t="s">
        <v>473</v>
      </c>
      <c r="P49" s="1979" t="s">
        <v>474</v>
      </c>
      <c r="Q49" s="1979" t="s">
        <v>475</v>
      </c>
      <c r="R49" s="1979" t="s">
        <v>476</v>
      </c>
      <c r="S49" s="1979" t="s">
        <v>475</v>
      </c>
      <c r="T49" s="1979" t="s">
        <v>476</v>
      </c>
      <c r="U49" s="39"/>
      <c r="V49" s="2502"/>
      <c r="W49" s="1700" t="s">
        <v>472</v>
      </c>
      <c r="X49" s="1700" t="s">
        <v>473</v>
      </c>
      <c r="Y49" s="1700" t="s">
        <v>472</v>
      </c>
      <c r="Z49" s="1700" t="s">
        <v>473</v>
      </c>
      <c r="AA49" s="1700" t="s">
        <v>474</v>
      </c>
      <c r="AB49" s="1700" t="s">
        <v>475</v>
      </c>
      <c r="AC49" s="1700" t="s">
        <v>476</v>
      </c>
      <c r="AD49" s="1700" t="s">
        <v>475</v>
      </c>
      <c r="AE49" s="1700" t="s">
        <v>476</v>
      </c>
    </row>
    <row r="50" spans="1:31" ht="16.5" customHeight="1">
      <c r="A50" s="39"/>
      <c r="B50" s="39"/>
      <c r="C50" s="39"/>
      <c r="D50" s="39"/>
      <c r="E50" s="39"/>
      <c r="F50" s="39"/>
      <c r="G50" s="39"/>
      <c r="H50" s="39"/>
      <c r="I50" s="39"/>
      <c r="J50" s="39"/>
      <c r="K50" s="3"/>
      <c r="L50" s="1704" t="s">
        <v>477</v>
      </c>
      <c r="M50" s="1704" t="s">
        <v>477</v>
      </c>
      <c r="N50" s="1704" t="s">
        <v>478</v>
      </c>
      <c r="O50" s="1704" t="s">
        <v>478</v>
      </c>
      <c r="P50" s="1704" t="s">
        <v>71</v>
      </c>
      <c r="Q50" s="1704" t="s">
        <v>72</v>
      </c>
      <c r="R50" s="1704" t="s">
        <v>72</v>
      </c>
      <c r="S50" s="1704" t="s">
        <v>72</v>
      </c>
      <c r="T50" s="1704" t="s">
        <v>72</v>
      </c>
      <c r="U50" s="39"/>
      <c r="V50" s="2030" t="s">
        <v>464</v>
      </c>
      <c r="W50" s="2031"/>
      <c r="X50" s="2031"/>
      <c r="Y50" s="2031"/>
      <c r="Z50" s="2031"/>
      <c r="AA50" s="2031" t="e">
        <f>SUM(#REF!)</f>
        <v>#REF!</v>
      </c>
      <c r="AB50" s="2031"/>
      <c r="AC50" s="2031"/>
      <c r="AD50" s="2031"/>
      <c r="AE50" s="2031"/>
    </row>
    <row r="51" spans="1:31" ht="16.5" customHeight="1">
      <c r="A51" s="39"/>
      <c r="B51" s="39"/>
      <c r="C51" s="39"/>
      <c r="D51" s="39"/>
      <c r="E51" s="39"/>
      <c r="F51" s="39"/>
      <c r="G51" s="39"/>
      <c r="H51" s="39"/>
      <c r="I51" s="39"/>
      <c r="J51" s="39"/>
      <c r="K51" s="47" t="s">
        <v>1898</v>
      </c>
      <c r="L51" s="2020">
        <v>5663539</v>
      </c>
      <c r="M51" s="2020">
        <v>411670</v>
      </c>
      <c r="N51" s="2020">
        <v>24217</v>
      </c>
      <c r="O51" s="2020">
        <v>1648</v>
      </c>
      <c r="P51" s="2020">
        <v>29649</v>
      </c>
      <c r="Q51" s="2020">
        <v>16688</v>
      </c>
      <c r="R51" s="2020">
        <v>3148</v>
      </c>
      <c r="S51" s="2020">
        <v>872698</v>
      </c>
      <c r="T51" s="2020">
        <v>12777</v>
      </c>
      <c r="U51" s="43"/>
      <c r="V51" s="39"/>
    </row>
    <row r="52" spans="1:31" ht="16.5" customHeight="1">
      <c r="A52" s="39"/>
      <c r="B52" s="39"/>
      <c r="C52" s="39"/>
      <c r="D52" s="39"/>
      <c r="E52" s="39"/>
      <c r="F52" s="39"/>
      <c r="G52" s="39"/>
      <c r="H52" s="39"/>
      <c r="I52" s="39"/>
      <c r="J52" s="39"/>
      <c r="K52" s="47" t="s">
        <v>1681</v>
      </c>
      <c r="L52" s="2020">
        <v>2527413</v>
      </c>
      <c r="M52" s="2020">
        <v>48718</v>
      </c>
      <c r="N52" s="2020">
        <v>15093</v>
      </c>
      <c r="O52" s="2020">
        <v>850</v>
      </c>
      <c r="P52" s="2020">
        <v>7642</v>
      </c>
      <c r="Q52" s="2020">
        <v>78160</v>
      </c>
      <c r="R52" s="2020">
        <v>227</v>
      </c>
      <c r="S52" s="2020">
        <v>698572</v>
      </c>
      <c r="T52" s="2020">
        <v>1035</v>
      </c>
      <c r="U52" s="43"/>
      <c r="V52" s="39"/>
    </row>
    <row r="53" spans="1:31" ht="16.5" customHeight="1">
      <c r="A53" s="39"/>
      <c r="B53" s="39"/>
      <c r="C53" s="39"/>
      <c r="D53" s="39"/>
      <c r="E53" s="39"/>
      <c r="F53" s="39"/>
      <c r="G53" s="39"/>
      <c r="H53" s="39"/>
      <c r="I53" s="39"/>
      <c r="J53" s="39"/>
      <c r="K53" s="47" t="s">
        <v>24</v>
      </c>
      <c r="L53" s="2020">
        <v>2429342</v>
      </c>
      <c r="M53" s="2020">
        <v>0</v>
      </c>
      <c r="N53" s="2020">
        <v>13193</v>
      </c>
      <c r="O53" s="2020">
        <v>374</v>
      </c>
      <c r="P53" s="2020">
        <v>2428</v>
      </c>
      <c r="Q53" s="2020">
        <v>120623</v>
      </c>
      <c r="R53" s="2020">
        <v>558</v>
      </c>
      <c r="S53" s="2020">
        <v>987129</v>
      </c>
      <c r="T53" s="2020">
        <v>8231</v>
      </c>
      <c r="U53" s="43"/>
      <c r="V53" s="39"/>
    </row>
    <row r="54" spans="1:31" ht="16.5" customHeight="1">
      <c r="A54" s="39"/>
      <c r="B54" s="39"/>
      <c r="C54" s="39"/>
      <c r="D54" s="39"/>
      <c r="E54" s="39"/>
      <c r="F54" s="39"/>
      <c r="G54" s="39"/>
      <c r="H54" s="39"/>
      <c r="I54" s="39"/>
      <c r="J54" s="39"/>
      <c r="K54" s="2021" t="s">
        <v>1682</v>
      </c>
      <c r="L54" s="2020">
        <v>4064596</v>
      </c>
      <c r="M54" s="2020">
        <v>19</v>
      </c>
      <c r="N54" s="2020">
        <v>16458</v>
      </c>
      <c r="O54" s="2020">
        <v>348</v>
      </c>
      <c r="P54" s="2020">
        <v>5785</v>
      </c>
      <c r="Q54" s="2020">
        <v>116742</v>
      </c>
      <c r="R54" s="2020">
        <v>249</v>
      </c>
      <c r="S54" s="2020">
        <v>1899242</v>
      </c>
      <c r="T54" s="2020">
        <v>5306</v>
      </c>
      <c r="U54" s="43"/>
      <c r="V54" s="39"/>
    </row>
    <row r="55" spans="1:31" ht="16.5" customHeight="1">
      <c r="A55" s="39"/>
      <c r="B55" s="39"/>
      <c r="C55" s="39"/>
      <c r="D55" s="39"/>
      <c r="E55" s="39"/>
      <c r="F55" s="39"/>
      <c r="G55" s="39"/>
      <c r="H55" s="39"/>
      <c r="I55" s="39"/>
      <c r="J55" s="39"/>
      <c r="K55" s="2021" t="s">
        <v>1859</v>
      </c>
      <c r="L55" s="2028">
        <v>5462776</v>
      </c>
      <c r="M55" s="2028">
        <v>53437</v>
      </c>
      <c r="N55" s="2028">
        <v>15720</v>
      </c>
      <c r="O55" s="2028">
        <v>168</v>
      </c>
      <c r="P55" s="2032">
        <v>19034</v>
      </c>
      <c r="Q55" s="2028">
        <v>3413</v>
      </c>
      <c r="R55" s="2028">
        <v>141</v>
      </c>
      <c r="S55" s="2028">
        <v>1769003</v>
      </c>
      <c r="T55" s="2028">
        <v>10355</v>
      </c>
      <c r="U55" s="43"/>
      <c r="V55" s="39"/>
    </row>
    <row r="56" spans="1:31" ht="16.5" customHeight="1">
      <c r="A56" s="39"/>
      <c r="B56" s="39"/>
      <c r="C56" s="39"/>
      <c r="D56" s="39"/>
      <c r="E56" s="39"/>
      <c r="F56" s="39"/>
      <c r="G56" s="39"/>
      <c r="H56" s="39"/>
      <c r="I56" s="39"/>
      <c r="J56" s="39"/>
      <c r="K56" s="400"/>
      <c r="L56" s="2020"/>
      <c r="M56" s="2020"/>
      <c r="N56" s="2020"/>
      <c r="O56" s="2020"/>
      <c r="P56" s="2020"/>
      <c r="Q56" s="2020"/>
      <c r="R56" s="2020"/>
      <c r="S56" s="2020"/>
      <c r="T56" s="2020"/>
      <c r="U56" s="43"/>
      <c r="V56" s="39"/>
    </row>
    <row r="57" spans="1:31" ht="16.5" customHeight="1">
      <c r="A57" s="39"/>
      <c r="B57" s="39"/>
      <c r="C57" s="39"/>
      <c r="D57" s="39"/>
      <c r="E57" s="39"/>
      <c r="F57" s="39"/>
      <c r="G57" s="39"/>
      <c r="H57" s="39"/>
      <c r="I57" s="39"/>
      <c r="J57" s="39"/>
      <c r="K57" s="144" t="s">
        <v>2029</v>
      </c>
      <c r="L57" s="2028">
        <v>456967</v>
      </c>
      <c r="M57" s="2028">
        <v>3745</v>
      </c>
      <c r="N57" s="2028">
        <v>1185</v>
      </c>
      <c r="O57" s="2028">
        <v>0</v>
      </c>
      <c r="P57" s="2028">
        <v>1924</v>
      </c>
      <c r="Q57" s="2028">
        <v>228</v>
      </c>
      <c r="R57" s="2028">
        <v>12</v>
      </c>
      <c r="S57" s="2028">
        <v>125462</v>
      </c>
      <c r="T57" s="2023">
        <v>1036</v>
      </c>
      <c r="U57" s="39"/>
    </row>
    <row r="58" spans="1:31" ht="16.5" customHeight="1">
      <c r="A58" s="39"/>
      <c r="B58" s="39"/>
      <c r="C58" s="39"/>
      <c r="D58" s="39"/>
      <c r="E58" s="39"/>
      <c r="F58" s="39"/>
      <c r="G58" s="39"/>
      <c r="H58" s="39"/>
      <c r="I58" s="39"/>
      <c r="J58" s="39"/>
      <c r="K58" s="144" t="s">
        <v>1857</v>
      </c>
      <c r="L58" s="2028">
        <v>501716</v>
      </c>
      <c r="M58" s="2028">
        <v>4865</v>
      </c>
      <c r="N58" s="2028">
        <v>1120</v>
      </c>
      <c r="O58" s="2028">
        <v>0</v>
      </c>
      <c r="P58" s="2028">
        <v>1840</v>
      </c>
      <c r="Q58" s="2028">
        <v>229</v>
      </c>
      <c r="R58" s="2028">
        <v>9</v>
      </c>
      <c r="S58" s="2028">
        <v>139733</v>
      </c>
      <c r="T58" s="2023">
        <v>4157</v>
      </c>
      <c r="U58" s="39"/>
    </row>
    <row r="59" spans="1:31" ht="16.5" customHeight="1">
      <c r="A59" s="39"/>
      <c r="B59" s="39"/>
      <c r="C59" s="39"/>
      <c r="D59" s="39"/>
      <c r="E59" s="39"/>
      <c r="F59" s="39"/>
      <c r="G59" s="39"/>
      <c r="H59" s="39"/>
      <c r="I59" s="39"/>
      <c r="J59" s="39"/>
      <c r="K59" s="18" t="s">
        <v>359</v>
      </c>
      <c r="L59" s="2028">
        <v>490714</v>
      </c>
      <c r="M59" s="2028">
        <v>8099</v>
      </c>
      <c r="N59" s="2028">
        <v>1311</v>
      </c>
      <c r="O59" s="2028">
        <v>0</v>
      </c>
      <c r="P59" s="2028">
        <v>1498</v>
      </c>
      <c r="Q59" s="2028">
        <v>160</v>
      </c>
      <c r="R59" s="2028">
        <v>19</v>
      </c>
      <c r="S59" s="2028">
        <v>195364</v>
      </c>
      <c r="T59" s="2023">
        <v>164</v>
      </c>
      <c r="U59" s="39"/>
    </row>
    <row r="60" spans="1:31" ht="16.5" customHeight="1">
      <c r="A60" s="39"/>
      <c r="B60" s="39"/>
      <c r="C60" s="39"/>
      <c r="D60" s="39"/>
      <c r="E60" s="39"/>
      <c r="F60" s="39"/>
      <c r="G60" s="39"/>
      <c r="H60" s="39"/>
      <c r="I60" s="39"/>
      <c r="J60" s="39"/>
      <c r="K60" s="18" t="s">
        <v>360</v>
      </c>
      <c r="L60" s="2028">
        <v>445056</v>
      </c>
      <c r="M60" s="2028">
        <v>9068</v>
      </c>
      <c r="N60" s="2028">
        <v>1685</v>
      </c>
      <c r="O60" s="2028">
        <v>0</v>
      </c>
      <c r="P60" s="2028">
        <v>1546</v>
      </c>
      <c r="Q60" s="2028">
        <v>277</v>
      </c>
      <c r="R60" s="2028">
        <v>4</v>
      </c>
      <c r="S60" s="2028">
        <v>146760</v>
      </c>
      <c r="T60" s="2023">
        <v>807</v>
      </c>
      <c r="U60" s="39"/>
    </row>
    <row r="61" spans="1:31" ht="16.5" customHeight="1">
      <c r="A61" s="39"/>
      <c r="B61" s="39"/>
      <c r="C61" s="39"/>
      <c r="D61" s="39"/>
      <c r="E61" s="39"/>
      <c r="F61" s="39"/>
      <c r="G61" s="39"/>
      <c r="H61" s="39"/>
      <c r="I61" s="39"/>
      <c r="J61" s="39"/>
      <c r="K61" s="18" t="s">
        <v>1899</v>
      </c>
      <c r="L61" s="2028">
        <v>406561</v>
      </c>
      <c r="M61" s="2028">
        <v>11391</v>
      </c>
      <c r="N61" s="2028">
        <v>1143</v>
      </c>
      <c r="O61" s="2028">
        <v>89</v>
      </c>
      <c r="P61" s="2028">
        <v>1708</v>
      </c>
      <c r="Q61" s="2028">
        <v>61</v>
      </c>
      <c r="R61" s="2028">
        <v>16</v>
      </c>
      <c r="S61" s="2028">
        <v>123468</v>
      </c>
      <c r="T61" s="2023">
        <v>150</v>
      </c>
      <c r="U61" s="39"/>
    </row>
    <row r="62" spans="1:31" ht="16.5" customHeight="1">
      <c r="A62" s="39"/>
      <c r="B62" s="39"/>
      <c r="C62" s="39"/>
      <c r="D62" s="39"/>
      <c r="E62" s="39"/>
      <c r="F62" s="39"/>
      <c r="G62" s="39"/>
      <c r="H62" s="39"/>
      <c r="I62" s="39"/>
      <c r="J62" s="39"/>
      <c r="K62" s="18" t="s">
        <v>769</v>
      </c>
      <c r="L62" s="2028">
        <v>418865</v>
      </c>
      <c r="M62" s="2028">
        <v>11036</v>
      </c>
      <c r="N62" s="2028">
        <v>1483</v>
      </c>
      <c r="O62" s="2028">
        <v>0</v>
      </c>
      <c r="P62" s="2033">
        <v>1874</v>
      </c>
      <c r="Q62" s="2028">
        <v>217</v>
      </c>
      <c r="R62" s="2028">
        <v>12</v>
      </c>
      <c r="S62" s="2028">
        <v>141323</v>
      </c>
      <c r="T62" s="2023">
        <v>1267</v>
      </c>
      <c r="U62" s="39"/>
    </row>
    <row r="63" spans="1:31" ht="16.5" customHeight="1">
      <c r="A63" s="39"/>
      <c r="B63" s="39"/>
      <c r="C63" s="39"/>
      <c r="D63" s="39"/>
      <c r="E63" s="39"/>
      <c r="F63" s="39"/>
      <c r="G63" s="39"/>
      <c r="H63" s="39"/>
      <c r="I63" s="39"/>
      <c r="J63" s="39"/>
      <c r="K63" s="18" t="s">
        <v>101</v>
      </c>
      <c r="L63" s="2028">
        <v>487174</v>
      </c>
      <c r="M63" s="2028">
        <v>10379</v>
      </c>
      <c r="N63" s="2028">
        <v>1590</v>
      </c>
      <c r="O63" s="2028">
        <v>80</v>
      </c>
      <c r="P63" s="2028">
        <v>2214</v>
      </c>
      <c r="Q63" s="2028">
        <v>150</v>
      </c>
      <c r="R63" s="2028">
        <v>8</v>
      </c>
      <c r="S63" s="2028">
        <v>195041</v>
      </c>
      <c r="T63" s="2023">
        <v>0</v>
      </c>
      <c r="U63" s="39"/>
    </row>
    <row r="64" spans="1:31" ht="16.5" customHeight="1">
      <c r="A64" s="39"/>
      <c r="B64" s="39"/>
      <c r="C64" s="39"/>
      <c r="D64" s="39"/>
      <c r="E64" s="39"/>
      <c r="F64" s="39"/>
      <c r="G64" s="39"/>
      <c r="H64" s="39"/>
      <c r="I64" s="39"/>
      <c r="J64" s="39"/>
      <c r="K64" s="18" t="s">
        <v>353</v>
      </c>
      <c r="L64" s="2028">
        <v>412482</v>
      </c>
      <c r="M64" s="2028">
        <v>9522</v>
      </c>
      <c r="N64" s="2028">
        <v>1574</v>
      </c>
      <c r="O64" s="2028">
        <v>0</v>
      </c>
      <c r="P64" s="2028">
        <v>1930</v>
      </c>
      <c r="Q64" s="2028">
        <v>322</v>
      </c>
      <c r="R64" s="2028">
        <v>13</v>
      </c>
      <c r="S64" s="2028">
        <v>155528</v>
      </c>
      <c r="T64" s="2023">
        <v>2068</v>
      </c>
      <c r="U64" s="39"/>
    </row>
    <row r="65" spans="1:21" ht="16.5" customHeight="1">
      <c r="A65" s="39"/>
      <c r="B65" s="39"/>
      <c r="C65" s="39"/>
      <c r="D65" s="39"/>
      <c r="E65" s="39"/>
      <c r="F65" s="39"/>
      <c r="G65" s="39"/>
      <c r="H65" s="39"/>
      <c r="I65" s="39"/>
      <c r="J65" s="39"/>
      <c r="K65" s="18" t="s">
        <v>354</v>
      </c>
      <c r="L65" s="2028">
        <v>463721</v>
      </c>
      <c r="M65" s="2028">
        <v>12005</v>
      </c>
      <c r="N65" s="2028">
        <v>1430</v>
      </c>
      <c r="O65" s="2028">
        <v>70</v>
      </c>
      <c r="P65" s="2028">
        <v>1957</v>
      </c>
      <c r="Q65" s="2028">
        <v>791</v>
      </c>
      <c r="R65" s="2028">
        <v>27</v>
      </c>
      <c r="S65" s="2028">
        <v>165968</v>
      </c>
      <c r="T65" s="2023">
        <v>0</v>
      </c>
      <c r="U65" s="39"/>
    </row>
    <row r="66" spans="1:21" ht="16.5" customHeight="1">
      <c r="A66" s="39"/>
      <c r="B66" s="39"/>
      <c r="C66" s="39"/>
      <c r="D66" s="39"/>
      <c r="E66" s="39"/>
      <c r="F66" s="39"/>
      <c r="G66" s="39"/>
      <c r="H66" s="39"/>
      <c r="I66" s="39"/>
      <c r="J66" s="39"/>
      <c r="K66" s="18" t="s">
        <v>355</v>
      </c>
      <c r="L66" s="2028">
        <v>387401</v>
      </c>
      <c r="M66" s="2028">
        <v>12222</v>
      </c>
      <c r="N66" s="2028">
        <v>1264</v>
      </c>
      <c r="O66" s="2028">
        <v>0</v>
      </c>
      <c r="P66" s="2028">
        <v>1964</v>
      </c>
      <c r="Q66" s="2028">
        <v>387</v>
      </c>
      <c r="R66" s="2028">
        <v>16</v>
      </c>
      <c r="S66" s="2028">
        <v>165894</v>
      </c>
      <c r="T66" s="2023">
        <v>163</v>
      </c>
      <c r="U66" s="39"/>
    </row>
    <row r="67" spans="1:21" ht="16.5" customHeight="1">
      <c r="A67" s="39"/>
      <c r="B67" s="39"/>
      <c r="C67" s="39"/>
      <c r="D67" s="39"/>
      <c r="E67" s="39"/>
      <c r="F67" s="39"/>
      <c r="G67" s="39"/>
      <c r="H67" s="39"/>
      <c r="I67" s="39"/>
      <c r="J67" s="39"/>
      <c r="K67" s="18" t="s">
        <v>356</v>
      </c>
      <c r="L67" s="2028">
        <v>458409</v>
      </c>
      <c r="M67" s="2028">
        <v>9086</v>
      </c>
      <c r="N67" s="2028">
        <v>1436</v>
      </c>
      <c r="O67" s="2028">
        <v>0</v>
      </c>
      <c r="P67" s="2028">
        <v>2151</v>
      </c>
      <c r="Q67" s="2028">
        <v>119</v>
      </c>
      <c r="R67" s="2028">
        <v>15</v>
      </c>
      <c r="S67" s="2028">
        <v>182123</v>
      </c>
      <c r="T67" s="2023">
        <v>1825</v>
      </c>
      <c r="U67" s="39"/>
    </row>
    <row r="68" spans="1:21" ht="16.5" customHeight="1">
      <c r="A68" s="39"/>
      <c r="B68" s="39"/>
      <c r="C68" s="39"/>
      <c r="D68" s="39"/>
      <c r="E68" s="39"/>
      <c r="F68" s="39"/>
      <c r="G68" s="39"/>
      <c r="H68" s="39"/>
      <c r="I68" s="39"/>
      <c r="J68" s="39"/>
      <c r="K68" s="18" t="s">
        <v>357</v>
      </c>
      <c r="L68" s="2028">
        <v>515869</v>
      </c>
      <c r="M68" s="2028">
        <v>10184</v>
      </c>
      <c r="N68" s="2028">
        <v>1298</v>
      </c>
      <c r="O68" s="2034">
        <v>0</v>
      </c>
      <c r="P68" s="2028">
        <v>2404</v>
      </c>
      <c r="Q68" s="2028">
        <v>200</v>
      </c>
      <c r="R68" s="2028">
        <v>12</v>
      </c>
      <c r="S68" s="2028">
        <v>186766</v>
      </c>
      <c r="T68" s="2023">
        <v>0</v>
      </c>
      <c r="U68" s="39"/>
    </row>
    <row r="69" spans="1:21" ht="16.5" customHeight="1">
      <c r="A69" s="39"/>
      <c r="B69" s="39"/>
      <c r="C69" s="39"/>
      <c r="D69" s="39"/>
      <c r="E69" s="39"/>
      <c r="F69" s="39"/>
      <c r="G69" s="39"/>
      <c r="H69" s="39"/>
      <c r="I69" s="39"/>
      <c r="J69" s="39"/>
      <c r="K69" s="144" t="s">
        <v>358</v>
      </c>
      <c r="L69" s="2028">
        <v>460473</v>
      </c>
      <c r="M69" s="2028">
        <v>12731</v>
      </c>
      <c r="N69" s="2028">
        <v>1273</v>
      </c>
      <c r="O69" s="2028">
        <v>0</v>
      </c>
      <c r="P69" s="2034">
        <v>1954</v>
      </c>
      <c r="Q69" s="2028">
        <v>62</v>
      </c>
      <c r="R69" s="2028">
        <v>13</v>
      </c>
      <c r="S69" s="2028">
        <v>138532</v>
      </c>
      <c r="T69" s="2023">
        <v>0</v>
      </c>
      <c r="U69" s="39"/>
    </row>
    <row r="70" spans="1:21" ht="16.5" customHeight="1">
      <c r="A70" s="39"/>
      <c r="B70" s="39"/>
      <c r="C70" s="39"/>
      <c r="D70" s="39"/>
      <c r="E70" s="39"/>
      <c r="F70" s="39"/>
      <c r="G70" s="39"/>
      <c r="H70" s="39"/>
      <c r="I70" s="39"/>
      <c r="J70" s="39"/>
      <c r="K70" s="18" t="s">
        <v>1857</v>
      </c>
      <c r="L70" s="2028">
        <v>506548</v>
      </c>
      <c r="M70" s="2028">
        <v>16189</v>
      </c>
      <c r="N70" s="2028">
        <v>1340</v>
      </c>
      <c r="O70" s="2028">
        <v>0</v>
      </c>
      <c r="P70" s="2028">
        <v>2183</v>
      </c>
      <c r="Q70" s="2028">
        <v>146</v>
      </c>
      <c r="R70" s="2028">
        <v>22</v>
      </c>
      <c r="S70" s="2028">
        <v>188275</v>
      </c>
      <c r="T70" s="2023">
        <v>1</v>
      </c>
      <c r="U70" s="39"/>
    </row>
    <row r="71" spans="1:21" ht="16.5" customHeight="1">
      <c r="A71" s="39"/>
      <c r="B71" s="39"/>
      <c r="C71" s="39"/>
      <c r="D71" s="39"/>
      <c r="E71" s="39"/>
      <c r="F71" s="39"/>
      <c r="G71" s="39"/>
      <c r="H71" s="39"/>
      <c r="I71" s="39"/>
      <c r="J71" s="39"/>
      <c r="K71" s="18" t="s">
        <v>359</v>
      </c>
      <c r="L71" s="2032">
        <v>498554</v>
      </c>
      <c r="M71" s="2032">
        <v>19248</v>
      </c>
      <c r="N71" s="2032">
        <v>1304</v>
      </c>
      <c r="O71" s="2032">
        <v>51</v>
      </c>
      <c r="P71" s="2025"/>
      <c r="Q71" s="2028">
        <v>188</v>
      </c>
      <c r="R71" s="2028">
        <v>25</v>
      </c>
      <c r="S71" s="2028">
        <v>80305</v>
      </c>
      <c r="T71" s="2023">
        <v>1848</v>
      </c>
      <c r="U71" s="39"/>
    </row>
    <row r="72" spans="1:21" ht="16.5" customHeight="1">
      <c r="A72" s="39"/>
      <c r="B72" s="39"/>
      <c r="C72" s="39"/>
      <c r="D72" s="39"/>
      <c r="E72" s="39"/>
      <c r="F72" s="39"/>
      <c r="G72" s="39"/>
      <c r="H72" s="39"/>
      <c r="I72" s="39"/>
      <c r="J72" s="39"/>
      <c r="K72" s="18"/>
      <c r="L72" s="2028"/>
      <c r="M72" s="2028"/>
      <c r="N72" s="2028"/>
      <c r="O72" s="2028"/>
      <c r="P72" s="2028"/>
      <c r="Q72" s="2028"/>
      <c r="R72" s="2028"/>
      <c r="S72" s="2028"/>
      <c r="T72" s="2023"/>
      <c r="U72" s="39"/>
    </row>
    <row r="73" spans="1:21" ht="16.5" customHeight="1">
      <c r="A73" s="39"/>
      <c r="B73" s="39"/>
      <c r="C73" s="39"/>
      <c r="D73" s="39"/>
      <c r="E73" s="39"/>
      <c r="F73" s="39"/>
      <c r="G73" s="39"/>
      <c r="H73" s="39"/>
      <c r="I73" s="39"/>
      <c r="J73" s="39"/>
      <c r="K73" s="4" t="s">
        <v>34</v>
      </c>
      <c r="L73" s="2035">
        <f>((L71/L70)*100)-100</f>
        <v>-1.5781327732021424</v>
      </c>
      <c r="M73" s="2036">
        <f>IFERROR(((M71/M70)*100)-100,"-")</f>
        <v>18.895546358638569</v>
      </c>
      <c r="N73" s="2035">
        <f t="shared" ref="N73:S73" si="5">((N71/N70)*100)-100</f>
        <v>-2.6865671641791096</v>
      </c>
      <c r="O73" s="2036" t="str">
        <f>IFERROR(((O71/O70)*100)-100,"-")</f>
        <v>-</v>
      </c>
      <c r="P73" s="2036">
        <f>IFERROR(((P71/P70)*100)-100,"-")</f>
        <v>-100</v>
      </c>
      <c r="Q73" s="2035">
        <f t="shared" si="5"/>
        <v>28.767123287671239</v>
      </c>
      <c r="R73" s="2035">
        <f t="shared" si="5"/>
        <v>13.63636363636364</v>
      </c>
      <c r="S73" s="2035">
        <f t="shared" si="5"/>
        <v>-57.346965874385866</v>
      </c>
      <c r="T73" s="2036">
        <f>IFERROR(((T71/T70)*100)-100,"-")</f>
        <v>184700</v>
      </c>
      <c r="U73" s="39"/>
    </row>
    <row r="74" spans="1:21" ht="16.5" customHeight="1" thickBot="1">
      <c r="A74" s="39"/>
      <c r="B74" s="39"/>
      <c r="C74" s="39"/>
      <c r="D74" s="39"/>
      <c r="E74" s="39"/>
      <c r="F74" s="39"/>
      <c r="G74" s="39"/>
      <c r="H74" s="39"/>
      <c r="I74" s="39"/>
      <c r="J74" s="39"/>
      <c r="K74" s="2029" t="s">
        <v>36</v>
      </c>
      <c r="L74" s="1252">
        <f>((L71/L59)*100)-100</f>
        <v>1.5976719637100132</v>
      </c>
      <c r="M74" s="1060">
        <f>IFERROR(((M71/M59)*100)-100,"-")</f>
        <v>137.65897024323991</v>
      </c>
      <c r="N74" s="1252">
        <f t="shared" ref="N74:S74" si="6">((N71/N59)*100)-100</f>
        <v>-0.53394355453852427</v>
      </c>
      <c r="O74" s="1060" t="str">
        <f>IFERROR(((O71/O59)*100)-100,"-")</f>
        <v>-</v>
      </c>
      <c r="P74" s="1252">
        <f>((P71/P59)*100)-100</f>
        <v>-100</v>
      </c>
      <c r="Q74" s="1252">
        <f t="shared" si="6"/>
        <v>17.5</v>
      </c>
      <c r="R74" s="1252">
        <f t="shared" si="6"/>
        <v>31.578947368421069</v>
      </c>
      <c r="S74" s="1252">
        <f t="shared" si="6"/>
        <v>-58.894678651133269</v>
      </c>
      <c r="T74" s="1060">
        <f>IFERROR(((T71/T59)*100)-100,"-")</f>
        <v>1026.8292682926829</v>
      </c>
      <c r="U74" s="39"/>
    </row>
    <row r="75" spans="1:21" ht="16.5" customHeight="1">
      <c r="A75" s="39"/>
      <c r="B75" s="39"/>
      <c r="C75" s="39"/>
      <c r="D75" s="39"/>
      <c r="E75" s="39"/>
      <c r="F75" s="39"/>
      <c r="G75" s="39"/>
      <c r="H75" s="39"/>
      <c r="I75" s="39"/>
      <c r="J75" s="39"/>
      <c r="K75" s="1980" t="s">
        <v>479</v>
      </c>
      <c r="L75" s="206" t="s">
        <v>480</v>
      </c>
      <c r="M75" s="676"/>
      <c r="N75" s="676"/>
      <c r="O75" s="676"/>
      <c r="P75" s="676"/>
      <c r="Q75" s="676"/>
      <c r="R75" s="676"/>
      <c r="S75" s="676"/>
      <c r="T75" s="676"/>
      <c r="U75" s="39"/>
    </row>
    <row r="76" spans="1:21" ht="16.5" customHeight="1">
      <c r="A76" s="39"/>
      <c r="B76" s="39"/>
      <c r="C76" s="39"/>
      <c r="D76" s="39"/>
      <c r="E76" s="39"/>
      <c r="F76" s="39"/>
      <c r="G76" s="39"/>
      <c r="H76" s="39"/>
      <c r="I76" s="39"/>
      <c r="J76" s="39"/>
      <c r="K76" s="1980"/>
      <c r="L76" s="1" t="s">
        <v>481</v>
      </c>
      <c r="M76" s="1984"/>
      <c r="N76" s="1984"/>
      <c r="O76" s="1984"/>
      <c r="P76" s="1984"/>
      <c r="Q76" s="1984"/>
      <c r="R76" s="1984"/>
      <c r="S76" s="1984"/>
      <c r="T76" s="1984"/>
      <c r="U76" s="39"/>
    </row>
    <row r="77" spans="1:21" ht="16.5" customHeight="1">
      <c r="A77" s="39"/>
      <c r="B77" s="39"/>
      <c r="C77" s="39"/>
      <c r="D77" s="39"/>
      <c r="E77" s="39"/>
      <c r="F77" s="39"/>
      <c r="G77" s="39"/>
      <c r="H77" s="39"/>
      <c r="I77" s="39"/>
      <c r="J77" s="39"/>
      <c r="K77" s="1981"/>
      <c r="L77" s="3" t="s">
        <v>482</v>
      </c>
      <c r="M77" s="3"/>
      <c r="N77" s="3"/>
      <c r="O77" s="3"/>
      <c r="P77" s="3"/>
      <c r="Q77" s="3"/>
      <c r="R77" s="3"/>
      <c r="S77" s="3"/>
      <c r="T77" s="3"/>
      <c r="U77" s="39"/>
    </row>
    <row r="78" spans="1:21" ht="16.5" customHeight="1">
      <c r="A78" s="39"/>
      <c r="B78" s="39"/>
      <c r="C78" s="39"/>
      <c r="D78" s="39"/>
      <c r="E78" s="39"/>
      <c r="F78" s="39"/>
      <c r="G78" s="39"/>
      <c r="H78" s="39"/>
      <c r="I78" s="39"/>
      <c r="J78" s="39"/>
      <c r="K78" s="3"/>
      <c r="L78" s="3" t="s">
        <v>483</v>
      </c>
      <c r="M78" s="3"/>
      <c r="N78" s="3"/>
      <c r="O78" s="3"/>
      <c r="P78" s="3"/>
      <c r="Q78" s="3"/>
      <c r="R78" s="3"/>
      <c r="S78" s="3"/>
      <c r="T78" s="3"/>
      <c r="U78" s="39"/>
    </row>
    <row r="79" spans="1:21" ht="16.5" customHeight="1">
      <c r="A79" s="39"/>
      <c r="B79" s="39"/>
      <c r="C79" s="39"/>
      <c r="D79" s="39"/>
      <c r="E79" s="39"/>
      <c r="F79" s="39"/>
      <c r="G79" s="39"/>
      <c r="H79" s="39"/>
      <c r="I79" s="39"/>
      <c r="J79" s="39"/>
      <c r="U79" s="39"/>
    </row>
    <row r="80" spans="1:21" ht="16.5" customHeight="1">
      <c r="A80" s="3"/>
      <c r="B80" s="3"/>
      <c r="C80" s="3"/>
      <c r="D80" s="3"/>
      <c r="E80" s="3"/>
      <c r="F80" s="3"/>
      <c r="G80" s="3"/>
      <c r="H80" s="3"/>
      <c r="I80" s="3"/>
      <c r="J80" s="39"/>
      <c r="U80" s="39"/>
    </row>
    <row r="81" spans="1:25" ht="16.5" customHeight="1">
      <c r="A81" s="3"/>
      <c r="B81" s="3"/>
      <c r="C81" s="3"/>
      <c r="D81" s="3"/>
      <c r="E81" s="3"/>
      <c r="F81" s="3"/>
      <c r="G81" s="3"/>
      <c r="H81" s="3"/>
      <c r="I81" s="3"/>
      <c r="J81" s="39"/>
      <c r="S81" s="3"/>
      <c r="T81" s="3"/>
      <c r="U81" s="39"/>
    </row>
    <row r="82" spans="1:25" ht="16.5" customHeight="1" thickBot="1">
      <c r="A82" s="3"/>
      <c r="B82" s="3"/>
      <c r="C82" s="3"/>
      <c r="D82" s="3"/>
      <c r="E82" s="3"/>
      <c r="F82" s="3"/>
      <c r="G82" s="3"/>
      <c r="H82" s="3"/>
      <c r="I82" s="3"/>
      <c r="J82" s="39"/>
      <c r="K82" s="1015" t="s">
        <v>1517</v>
      </c>
      <c r="L82" s="1055" t="s">
        <v>1882</v>
      </c>
      <c r="M82" s="3"/>
      <c r="N82" s="3"/>
      <c r="O82" s="3"/>
      <c r="P82" s="2460" t="s">
        <v>466</v>
      </c>
      <c r="Q82" s="2503"/>
      <c r="R82" s="2503"/>
      <c r="S82" s="2503"/>
      <c r="T82" s="2503"/>
      <c r="U82" s="39"/>
    </row>
    <row r="83" spans="1:25" ht="16.5" customHeight="1">
      <c r="A83" s="39"/>
      <c r="B83" s="39"/>
      <c r="C83" s="39"/>
      <c r="D83" s="39"/>
      <c r="E83" s="39"/>
      <c r="F83" s="39"/>
      <c r="G83" s="39"/>
      <c r="H83" s="39"/>
      <c r="I83" s="39"/>
      <c r="J83" s="39"/>
      <c r="K83" s="2367" t="s">
        <v>5</v>
      </c>
      <c r="L83" s="2375" t="s">
        <v>467</v>
      </c>
      <c r="M83" s="2377"/>
      <c r="N83" s="2375" t="s">
        <v>468</v>
      </c>
      <c r="O83" s="2377"/>
      <c r="P83" s="1982" t="s">
        <v>469</v>
      </c>
      <c r="Q83" s="2375" t="s">
        <v>470</v>
      </c>
      <c r="R83" s="2377"/>
      <c r="S83" s="2375" t="s">
        <v>471</v>
      </c>
      <c r="T83" s="2376"/>
      <c r="U83" s="39"/>
    </row>
    <row r="84" spans="1:25" ht="16.5" customHeight="1">
      <c r="J84" s="39"/>
      <c r="K84" s="2370"/>
      <c r="L84" s="1979" t="s">
        <v>472</v>
      </c>
      <c r="M84" s="1979" t="s">
        <v>473</v>
      </c>
      <c r="N84" s="1979" t="s">
        <v>472</v>
      </c>
      <c r="O84" s="1979" t="s">
        <v>473</v>
      </c>
      <c r="P84" s="1979" t="s">
        <v>474</v>
      </c>
      <c r="Q84" s="1979" t="s">
        <v>475</v>
      </c>
      <c r="R84" s="1979" t="s">
        <v>476</v>
      </c>
      <c r="S84" s="1979" t="s">
        <v>475</v>
      </c>
      <c r="T84" s="1979" t="s">
        <v>476</v>
      </c>
      <c r="U84" s="39"/>
      <c r="V84" s="39"/>
    </row>
    <row r="85" spans="1:25" ht="16.5" customHeight="1">
      <c r="J85" s="39"/>
      <c r="K85" s="3"/>
      <c r="L85" s="1704" t="s">
        <v>477</v>
      </c>
      <c r="M85" s="1704" t="s">
        <v>477</v>
      </c>
      <c r="N85" s="1704" t="s">
        <v>478</v>
      </c>
      <c r="O85" s="1704" t="s">
        <v>478</v>
      </c>
      <c r="P85" s="1704" t="s">
        <v>71</v>
      </c>
      <c r="Q85" s="1704" t="s">
        <v>72</v>
      </c>
      <c r="R85" s="1704" t="s">
        <v>72</v>
      </c>
      <c r="S85" s="1704" t="s">
        <v>72</v>
      </c>
      <c r="T85" s="1704" t="s">
        <v>72</v>
      </c>
      <c r="U85" s="39"/>
      <c r="V85" s="39"/>
    </row>
    <row r="86" spans="1:25" ht="16.5" customHeight="1">
      <c r="J86" s="39"/>
      <c r="U86" s="39"/>
      <c r="V86" s="39"/>
    </row>
    <row r="87" spans="1:25" ht="16.5" customHeight="1">
      <c r="J87" s="39"/>
      <c r="K87" s="1077" t="s">
        <v>1516</v>
      </c>
      <c r="U87" s="39"/>
      <c r="V87" s="39"/>
    </row>
    <row r="88" spans="1:25" ht="16.899999999999999" customHeight="1">
      <c r="J88" s="39"/>
      <c r="U88" s="39"/>
      <c r="V88" s="39" t="s">
        <v>484</v>
      </c>
      <c r="X88" s="1983" t="s">
        <v>485</v>
      </c>
      <c r="Y88" s="76">
        <f>ROUND(Y89,-3)*0.001</f>
        <v>2</v>
      </c>
    </row>
    <row r="89" spans="1:25" ht="16.899999999999999" customHeight="1">
      <c r="J89" s="39"/>
      <c r="K89" s="1100" t="s">
        <v>1723</v>
      </c>
      <c r="L89" s="1101">
        <v>393495</v>
      </c>
      <c r="M89" s="1101">
        <v>3301</v>
      </c>
      <c r="N89" s="1101">
        <v>1207</v>
      </c>
      <c r="O89" s="1101">
        <v>0</v>
      </c>
      <c r="P89" s="1101">
        <v>817</v>
      </c>
      <c r="Q89" s="1101">
        <v>743</v>
      </c>
      <c r="R89" s="1101">
        <v>6</v>
      </c>
      <c r="S89" s="1101">
        <v>156821</v>
      </c>
      <c r="T89" s="1102">
        <v>0</v>
      </c>
      <c r="U89" s="1"/>
      <c r="V89" s="40" t="s">
        <v>486</v>
      </c>
      <c r="W89" s="155">
        <v>1235</v>
      </c>
      <c r="X89" s="155">
        <v>654</v>
      </c>
      <c r="Y89" s="76">
        <f>SUM(W89:X89)</f>
        <v>1889</v>
      </c>
    </row>
    <row r="90" spans="1:25" s="1" customFormat="1" ht="15.75" customHeight="1">
      <c r="A90" s="40"/>
      <c r="B90" s="40"/>
      <c r="C90" s="40"/>
      <c r="D90" s="40"/>
      <c r="E90" s="40"/>
      <c r="F90" s="40"/>
      <c r="G90" s="40"/>
      <c r="H90" s="40"/>
      <c r="I90" s="40"/>
      <c r="J90" s="3"/>
      <c r="K90" s="1103" t="s">
        <v>769</v>
      </c>
      <c r="L90" s="1101">
        <v>398703</v>
      </c>
      <c r="M90" s="1101">
        <v>2945</v>
      </c>
      <c r="N90" s="1101">
        <v>1195</v>
      </c>
      <c r="O90" s="1101">
        <v>82</v>
      </c>
      <c r="P90" s="1101">
        <v>1022</v>
      </c>
      <c r="Q90" s="1101">
        <v>298</v>
      </c>
      <c r="R90" s="1101">
        <v>12</v>
      </c>
      <c r="S90" s="1101">
        <v>131728</v>
      </c>
      <c r="T90" s="1102">
        <v>1026</v>
      </c>
      <c r="V90" s="40" t="s">
        <v>487</v>
      </c>
      <c r="W90" s="155">
        <v>3767499</v>
      </c>
      <c r="X90" s="155">
        <v>1069234</v>
      </c>
      <c r="Y90" s="76">
        <f>SUM(W90:X90)</f>
        <v>4836733</v>
      </c>
    </row>
    <row r="91" spans="1:25" s="1" customFormat="1" ht="15.75" customHeight="1">
      <c r="A91" s="40"/>
      <c r="B91" s="40"/>
      <c r="C91" s="40"/>
      <c r="D91" s="40"/>
      <c r="E91" s="40"/>
      <c r="F91" s="40"/>
      <c r="G91" s="40"/>
      <c r="H91" s="40"/>
      <c r="I91" s="40"/>
      <c r="J91" s="3"/>
      <c r="K91" s="1103" t="s">
        <v>101</v>
      </c>
      <c r="L91" s="1101">
        <v>508299</v>
      </c>
      <c r="M91" s="1101">
        <v>5035</v>
      </c>
      <c r="N91" s="1101">
        <v>1707</v>
      </c>
      <c r="O91" s="1101">
        <v>0</v>
      </c>
      <c r="P91" s="1101">
        <v>1411</v>
      </c>
      <c r="Q91" s="1101">
        <v>59</v>
      </c>
      <c r="R91" s="1101">
        <v>16</v>
      </c>
      <c r="S91" s="1101">
        <v>134224</v>
      </c>
      <c r="T91" s="1102">
        <v>0</v>
      </c>
      <c r="V91" s="39"/>
      <c r="W91" s="40"/>
      <c r="X91" s="1983" t="s">
        <v>485</v>
      </c>
      <c r="Y91" s="76">
        <f>ROUND(Y90,-3)*0.001</f>
        <v>4837</v>
      </c>
    </row>
    <row r="92" spans="1:25" s="1" customFormat="1" ht="15.75" customHeight="1">
      <c r="A92" s="40"/>
      <c r="B92" s="40"/>
      <c r="C92" s="40"/>
      <c r="D92" s="40"/>
      <c r="E92" s="40"/>
      <c r="F92" s="40"/>
      <c r="G92" s="40"/>
      <c r="H92" s="40"/>
      <c r="I92" s="40"/>
      <c r="J92" s="3"/>
      <c r="K92" s="1103" t="s">
        <v>353</v>
      </c>
      <c r="L92" s="1101">
        <v>413922</v>
      </c>
      <c r="M92" s="1101">
        <v>2036</v>
      </c>
      <c r="N92" s="1101">
        <v>1451</v>
      </c>
      <c r="O92" s="1101">
        <v>86</v>
      </c>
      <c r="P92" s="1101">
        <v>1357</v>
      </c>
      <c r="Q92" s="1101">
        <v>362</v>
      </c>
      <c r="R92" s="1101">
        <v>19</v>
      </c>
      <c r="S92" s="1101">
        <v>120263</v>
      </c>
      <c r="T92" s="1102">
        <v>1022</v>
      </c>
      <c r="U92" s="40"/>
      <c r="V92" s="39" t="s">
        <v>73</v>
      </c>
      <c r="W92" s="40"/>
      <c r="X92" s="40"/>
      <c r="Y92" s="40"/>
    </row>
    <row r="93" spans="1:25" ht="16" customHeight="1">
      <c r="J93" s="39"/>
      <c r="K93" s="1103" t="s">
        <v>354</v>
      </c>
      <c r="L93" s="1101">
        <v>482235</v>
      </c>
      <c r="M93" s="1101">
        <v>0</v>
      </c>
      <c r="N93" s="1101">
        <v>1349</v>
      </c>
      <c r="O93" s="1101">
        <v>0</v>
      </c>
      <c r="P93" s="1101">
        <v>1512</v>
      </c>
      <c r="Q93" s="1101">
        <v>254</v>
      </c>
      <c r="R93" s="1101">
        <v>3</v>
      </c>
      <c r="S93" s="1101">
        <v>206775</v>
      </c>
      <c r="T93" s="1102">
        <v>949</v>
      </c>
      <c r="V93" s="39" t="s">
        <v>484</v>
      </c>
      <c r="X93" s="1983" t="s">
        <v>485</v>
      </c>
      <c r="Y93" s="76">
        <f>ROUND(Y94,-3)*0.001</f>
        <v>22</v>
      </c>
    </row>
    <row r="94" spans="1:25" ht="16.5">
      <c r="K94" s="1103" t="s">
        <v>355</v>
      </c>
      <c r="L94" s="1101">
        <v>404194</v>
      </c>
      <c r="M94" s="1101">
        <v>4930</v>
      </c>
      <c r="N94" s="1101">
        <v>1153</v>
      </c>
      <c r="O94" s="1101">
        <v>0</v>
      </c>
      <c r="P94" s="1101">
        <v>1947</v>
      </c>
      <c r="Q94" s="1101">
        <v>595</v>
      </c>
      <c r="R94" s="1101">
        <v>12</v>
      </c>
      <c r="S94" s="1101">
        <v>150505</v>
      </c>
      <c r="T94" s="1102">
        <v>0</v>
      </c>
      <c r="V94" s="40" t="s">
        <v>486</v>
      </c>
      <c r="W94" s="155">
        <v>21621</v>
      </c>
      <c r="X94" s="155"/>
      <c r="Y94" s="76">
        <f>SUM(W94:X94)</f>
        <v>21621</v>
      </c>
    </row>
    <row r="95" spans="1:25" ht="16.5">
      <c r="K95" s="1103" t="s">
        <v>356</v>
      </c>
      <c r="L95" s="1101">
        <v>454579</v>
      </c>
      <c r="M95" s="1101">
        <v>4720</v>
      </c>
      <c r="N95" s="1101">
        <v>1087</v>
      </c>
      <c r="O95" s="1101">
        <v>0</v>
      </c>
      <c r="P95" s="1101">
        <v>2023</v>
      </c>
      <c r="Q95" s="1101">
        <v>141</v>
      </c>
      <c r="R95" s="1101">
        <v>5</v>
      </c>
      <c r="S95" s="1101">
        <v>141202</v>
      </c>
      <c r="T95" s="1102">
        <v>1194</v>
      </c>
      <c r="W95" s="155"/>
      <c r="X95" s="155"/>
      <c r="Y95" s="76"/>
    </row>
    <row r="96" spans="1:25" ht="16.5">
      <c r="K96" s="1103" t="s">
        <v>357</v>
      </c>
      <c r="L96" s="1101">
        <v>512896</v>
      </c>
      <c r="M96" s="1101">
        <v>4693</v>
      </c>
      <c r="N96" s="1101">
        <v>1270</v>
      </c>
      <c r="O96" s="1101">
        <v>0</v>
      </c>
      <c r="P96" s="1101">
        <v>2137</v>
      </c>
      <c r="Q96" s="1101">
        <v>67</v>
      </c>
      <c r="R96" s="1101">
        <v>24</v>
      </c>
      <c r="S96" s="1101">
        <v>120166</v>
      </c>
      <c r="T96" s="1102">
        <v>0</v>
      </c>
      <c r="V96" s="40" t="s">
        <v>487</v>
      </c>
      <c r="W96" s="155">
        <v>40627054</v>
      </c>
      <c r="X96" s="155"/>
      <c r="Y96" s="677">
        <f>SUM(W96:X96)</f>
        <v>40627054</v>
      </c>
    </row>
    <row r="97" spans="11:25" ht="16.5">
      <c r="K97" s="1103" t="s">
        <v>358</v>
      </c>
      <c r="L97" s="1101">
        <v>456967</v>
      </c>
      <c r="M97" s="1101">
        <v>3745</v>
      </c>
      <c r="N97" s="1101">
        <v>1185</v>
      </c>
      <c r="O97" s="1101">
        <v>0</v>
      </c>
      <c r="P97" s="1101">
        <v>1924</v>
      </c>
      <c r="Q97" s="1101">
        <v>228</v>
      </c>
      <c r="R97" s="1101">
        <v>12</v>
      </c>
      <c r="S97" s="1101">
        <v>125462</v>
      </c>
      <c r="T97" s="1102">
        <v>1036</v>
      </c>
      <c r="V97" s="39"/>
      <c r="X97" s="1983" t="s">
        <v>485</v>
      </c>
      <c r="Y97" s="76">
        <f>ROUND(Y96,-3)*0.001</f>
        <v>40627</v>
      </c>
    </row>
    <row r="98" spans="11:25">
      <c r="K98" s="1103" t="s">
        <v>1857</v>
      </c>
      <c r="L98" s="1101">
        <v>501716</v>
      </c>
      <c r="M98" s="1101">
        <v>4865</v>
      </c>
      <c r="N98" s="1101">
        <v>1120</v>
      </c>
      <c r="O98" s="1101">
        <v>0</v>
      </c>
      <c r="P98" s="1101">
        <v>1840</v>
      </c>
      <c r="Q98" s="1101">
        <v>229</v>
      </c>
      <c r="R98" s="1101">
        <v>9</v>
      </c>
      <c r="S98" s="1101">
        <v>139733</v>
      </c>
      <c r="T98" s="1102">
        <v>4157</v>
      </c>
    </row>
    <row r="99" spans="11:25">
      <c r="K99" s="1103" t="s">
        <v>359</v>
      </c>
      <c r="L99" s="1101">
        <v>490714</v>
      </c>
      <c r="M99" s="1101">
        <v>8099</v>
      </c>
      <c r="N99" s="1101">
        <v>1311</v>
      </c>
      <c r="O99" s="1101">
        <v>0</v>
      </c>
      <c r="P99" s="1101">
        <v>1498</v>
      </c>
      <c r="Q99" s="1101">
        <v>160</v>
      </c>
      <c r="R99" s="1101">
        <v>19</v>
      </c>
      <c r="S99" s="1101">
        <v>195364</v>
      </c>
      <c r="T99" s="1102">
        <v>164</v>
      </c>
    </row>
    <row r="100" spans="11:25">
      <c r="K100" s="1103" t="s">
        <v>360</v>
      </c>
      <c r="L100" s="1101">
        <v>445056</v>
      </c>
      <c r="M100" s="1101">
        <v>9068</v>
      </c>
      <c r="N100" s="1101">
        <v>1685</v>
      </c>
      <c r="O100" s="1101">
        <v>0</v>
      </c>
      <c r="P100" s="1101">
        <v>1546</v>
      </c>
      <c r="Q100" s="1101">
        <v>277</v>
      </c>
      <c r="R100" s="1101">
        <v>4</v>
      </c>
      <c r="S100" s="1101">
        <v>146760</v>
      </c>
      <c r="T100" s="1102">
        <v>807</v>
      </c>
    </row>
    <row r="102" spans="11:25">
      <c r="K102" s="2037" t="s">
        <v>1289</v>
      </c>
      <c r="L102" s="2038">
        <f>SUM(L89:L100)</f>
        <v>5462776</v>
      </c>
      <c r="M102" s="2038">
        <f t="shared" ref="M102:T102" si="7">SUM(M89:M100)</f>
        <v>53437</v>
      </c>
      <c r="N102" s="2038">
        <f t="shared" si="7"/>
        <v>15720</v>
      </c>
      <c r="O102" s="2038">
        <f t="shared" si="7"/>
        <v>168</v>
      </c>
      <c r="P102" s="2038">
        <f t="shared" si="7"/>
        <v>19034</v>
      </c>
      <c r="Q102" s="2038">
        <f t="shared" si="7"/>
        <v>3413</v>
      </c>
      <c r="R102" s="2038">
        <f t="shared" si="7"/>
        <v>141</v>
      </c>
      <c r="S102" s="2038">
        <f t="shared" si="7"/>
        <v>1769003</v>
      </c>
      <c r="T102" s="2038">
        <f t="shared" si="7"/>
        <v>10355</v>
      </c>
    </row>
  </sheetData>
  <mergeCells count="25">
    <mergeCell ref="A2:I2"/>
    <mergeCell ref="B4:I4"/>
    <mergeCell ref="L4:S4"/>
    <mergeCell ref="B5:D5"/>
    <mergeCell ref="F5:I5"/>
    <mergeCell ref="L5:N5"/>
    <mergeCell ref="P5:S5"/>
    <mergeCell ref="P82:T82"/>
    <mergeCell ref="K46:T46"/>
    <mergeCell ref="P47:T47"/>
    <mergeCell ref="K48:K49"/>
    <mergeCell ref="L48:M48"/>
    <mergeCell ref="N48:O48"/>
    <mergeCell ref="Q48:R48"/>
    <mergeCell ref="S48:T48"/>
    <mergeCell ref="V48:V49"/>
    <mergeCell ref="W48:X48"/>
    <mergeCell ref="Y48:Z48"/>
    <mergeCell ref="AB48:AC48"/>
    <mergeCell ref="AD48:AE48"/>
    <mergeCell ref="K83:K84"/>
    <mergeCell ref="L83:M83"/>
    <mergeCell ref="N83:O83"/>
    <mergeCell ref="Q83:R83"/>
    <mergeCell ref="S83:T83"/>
  </mergeCells>
  <phoneticPr fontId="3"/>
  <pageMargins left="0.9055118110236221" right="0.23622047244094491" top="0.39370078740157483" bottom="0.55118110236220474" header="0.51181102362204722" footer="0.51181102362204722"/>
  <pageSetup paperSize="9" scale="65" orientation="portrait" r:id="rId1"/>
  <headerFooter alignWithMargins="0"/>
  <drawing r:id="rId2"/>
  <legacyDrawing r:id="rId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ransitionEvaluation="1" codeName="Sheet22">
    <tabColor theme="5" tint="-0.249977111117893"/>
  </sheetPr>
  <dimension ref="A1:W97"/>
  <sheetViews>
    <sheetView showGridLines="0" view="pageBreakPreview" topLeftCell="B17" zoomScale="112" zoomScaleNormal="100" zoomScaleSheetLayoutView="112" workbookViewId="0">
      <selection activeCell="A14" sqref="A14:H28"/>
    </sheetView>
  </sheetViews>
  <sheetFormatPr defaultColWidth="10.58203125" defaultRowHeight="14"/>
  <cols>
    <col min="1" max="1" width="11.58203125" style="40" customWidth="1"/>
    <col min="2" max="2" width="15.58203125" style="40" customWidth="1"/>
    <col min="3" max="8" width="16.58203125" style="40" customWidth="1"/>
    <col min="9" max="9" width="10.58203125" style="40"/>
    <col min="10" max="10" width="6.33203125" style="40" customWidth="1"/>
    <col min="11" max="11" width="15.75" style="40" customWidth="1"/>
    <col min="12" max="12" width="9.58203125" style="40" customWidth="1"/>
    <col min="13" max="13" width="8.08203125" style="40" customWidth="1"/>
    <col min="14" max="14" width="15.75" style="40" customWidth="1"/>
    <col min="15" max="15" width="9.58203125" style="40" customWidth="1"/>
    <col min="16" max="16" width="8.08203125" style="40" customWidth="1"/>
    <col min="17" max="17" width="15.75" style="40" customWidth="1"/>
    <col min="18" max="18" width="9.58203125" style="40" customWidth="1"/>
    <col min="19" max="19" width="8.08203125" style="40" customWidth="1"/>
    <col min="20" max="20" width="15.75" style="40" customWidth="1"/>
    <col min="21" max="21" width="8.58203125" style="40" customWidth="1"/>
    <col min="22" max="22" width="7.58203125" style="40" customWidth="1"/>
    <col min="23" max="16384" width="10.58203125" style="40"/>
  </cols>
  <sheetData>
    <row r="1" spans="1:21" ht="16.5" customHeight="1">
      <c r="A1" s="39"/>
      <c r="B1" s="39"/>
      <c r="C1" s="39"/>
      <c r="D1" s="39"/>
      <c r="E1" s="39"/>
      <c r="F1" s="39"/>
      <c r="G1" s="39"/>
      <c r="H1" s="39"/>
      <c r="I1" s="39"/>
      <c r="J1" s="39"/>
      <c r="K1" s="56"/>
      <c r="L1" s="56"/>
      <c r="M1" s="56"/>
      <c r="N1" s="56"/>
      <c r="O1" s="56"/>
      <c r="P1" s="56"/>
      <c r="Q1" s="56"/>
      <c r="R1" s="56"/>
      <c r="S1" s="39"/>
      <c r="T1" s="39"/>
      <c r="U1" s="39"/>
    </row>
    <row r="2" spans="1:21" s="1" customFormat="1" ht="22.5" customHeight="1">
      <c r="A2" s="6"/>
      <c r="B2" s="2529" t="s">
        <v>488</v>
      </c>
      <c r="C2" s="2529"/>
      <c r="D2" s="2529"/>
      <c r="E2" s="2529"/>
      <c r="F2" s="2529"/>
      <c r="G2" s="2529"/>
      <c r="H2" s="2529"/>
      <c r="I2" s="3"/>
      <c r="J2" s="3"/>
      <c r="K2" s="23"/>
      <c r="L2" s="23"/>
      <c r="M2" s="1562"/>
      <c r="N2" s="56"/>
      <c r="O2" s="56"/>
      <c r="P2" s="56"/>
      <c r="Q2" s="23"/>
      <c r="R2" s="23"/>
      <c r="S2" s="3"/>
      <c r="T2" s="3"/>
      <c r="U2" s="3"/>
    </row>
    <row r="3" spans="1:21" s="1" customFormat="1" ht="15.75" customHeight="1" thickBot="1">
      <c r="A3" s="3"/>
      <c r="B3" s="3"/>
      <c r="D3" s="3"/>
      <c r="E3" s="3"/>
      <c r="F3" s="2420" t="s">
        <v>489</v>
      </c>
      <c r="G3" s="2420"/>
      <c r="H3" s="2420"/>
      <c r="I3" s="3"/>
      <c r="J3" s="3"/>
      <c r="K3" s="1563"/>
      <c r="L3" s="1563"/>
      <c r="M3" s="1563"/>
      <c r="N3" s="1564"/>
      <c r="O3" s="23"/>
      <c r="P3" s="23"/>
      <c r="Q3" s="23"/>
      <c r="R3" s="23"/>
      <c r="S3" s="3"/>
      <c r="T3" s="3"/>
      <c r="U3" s="3"/>
    </row>
    <row r="4" spans="1:21">
      <c r="A4" s="2367" t="s">
        <v>5</v>
      </c>
      <c r="B4" s="2455" t="s">
        <v>490</v>
      </c>
      <c r="C4" s="2365" t="s">
        <v>491</v>
      </c>
      <c r="D4" s="2366"/>
      <c r="E4" s="2367"/>
      <c r="F4" s="2365" t="s">
        <v>492</v>
      </c>
      <c r="G4" s="2367"/>
      <c r="H4" s="2365" t="s">
        <v>493</v>
      </c>
      <c r="I4" s="39"/>
      <c r="J4" s="39"/>
      <c r="K4" s="2373"/>
      <c r="L4" s="2372"/>
      <c r="M4" s="2372"/>
      <c r="N4" s="2373"/>
      <c r="O4" s="2373"/>
      <c r="P4" s="2372"/>
      <c r="Q4" s="2373"/>
      <c r="R4" s="2372"/>
      <c r="S4" s="39"/>
      <c r="T4" s="39"/>
      <c r="U4" s="39"/>
    </row>
    <row r="5" spans="1:21" ht="12" customHeight="1">
      <c r="A5" s="2395"/>
      <c r="B5" s="2436"/>
      <c r="C5" s="2368"/>
      <c r="D5" s="2369"/>
      <c r="E5" s="2370"/>
      <c r="F5" s="2368"/>
      <c r="G5" s="2370"/>
      <c r="H5" s="2479"/>
      <c r="I5" s="39"/>
      <c r="J5" s="39"/>
      <c r="K5" s="2401"/>
      <c r="L5" s="2372"/>
      <c r="M5" s="2372"/>
      <c r="N5" s="2373"/>
      <c r="O5" s="2373"/>
      <c r="P5" s="2372"/>
      <c r="Q5" s="2373"/>
      <c r="R5" s="2373"/>
      <c r="S5" s="39"/>
      <c r="T5" s="39"/>
      <c r="U5" s="39"/>
    </row>
    <row r="6" spans="1:21" ht="18" customHeight="1">
      <c r="A6" s="2370"/>
      <c r="B6" s="2411"/>
      <c r="C6" s="27" t="s">
        <v>494</v>
      </c>
      <c r="D6" s="27" t="s">
        <v>495</v>
      </c>
      <c r="E6" s="27" t="s">
        <v>496</v>
      </c>
      <c r="F6" s="27" t="s">
        <v>497</v>
      </c>
      <c r="G6" s="27" t="s">
        <v>498</v>
      </c>
      <c r="H6" s="27" t="s">
        <v>499</v>
      </c>
      <c r="I6" s="39"/>
      <c r="J6" s="39"/>
      <c r="K6" s="2373"/>
      <c r="L6" s="2373"/>
      <c r="M6" s="1548"/>
      <c r="N6" s="1548"/>
      <c r="O6" s="1548"/>
      <c r="P6" s="1548"/>
      <c r="Q6" s="1548"/>
      <c r="R6" s="1548"/>
      <c r="S6" s="39"/>
      <c r="T6" s="39"/>
      <c r="U6" s="39"/>
    </row>
    <row r="7" spans="1:21" ht="15" customHeight="1">
      <c r="A7" s="3"/>
      <c r="B7" s="10" t="s">
        <v>500</v>
      </c>
      <c r="C7" s="10" t="s">
        <v>500</v>
      </c>
      <c r="D7" s="10" t="s">
        <v>500</v>
      </c>
      <c r="E7" s="10" t="s">
        <v>500</v>
      </c>
      <c r="F7" s="10" t="s">
        <v>501</v>
      </c>
      <c r="G7" s="10" t="s">
        <v>72</v>
      </c>
      <c r="H7" s="10" t="s">
        <v>502</v>
      </c>
      <c r="I7" s="39"/>
      <c r="J7" s="39"/>
      <c r="K7" s="1565"/>
      <c r="L7" s="1547"/>
      <c r="M7" s="1547"/>
      <c r="N7" s="1547"/>
      <c r="O7" s="1547"/>
      <c r="P7" s="1547"/>
      <c r="Q7" s="1547"/>
      <c r="R7" s="1547"/>
      <c r="S7" s="39"/>
      <c r="T7" s="39"/>
      <c r="U7" s="39"/>
    </row>
    <row r="8" spans="1:21" ht="15" customHeight="1">
      <c r="A8" s="198" t="s">
        <v>1873</v>
      </c>
      <c r="B8" s="12">
        <v>123196</v>
      </c>
      <c r="C8" s="12">
        <v>98459</v>
      </c>
      <c r="D8" s="12">
        <v>40610</v>
      </c>
      <c r="E8" s="12">
        <v>57849</v>
      </c>
      <c r="F8" s="12">
        <v>19549</v>
      </c>
      <c r="G8" s="12">
        <v>876</v>
      </c>
      <c r="H8" s="12">
        <v>21739</v>
      </c>
      <c r="I8" s="39"/>
      <c r="J8" s="39"/>
      <c r="K8" s="1014"/>
      <c r="L8" s="393"/>
      <c r="M8" s="393"/>
      <c r="N8" s="393"/>
      <c r="O8" s="393"/>
      <c r="P8" s="393"/>
      <c r="Q8" s="393"/>
      <c r="R8" s="1042"/>
    </row>
    <row r="9" spans="1:21" ht="15" customHeight="1">
      <c r="A9" s="198" t="s">
        <v>1681</v>
      </c>
      <c r="B9" s="12">
        <v>102738</v>
      </c>
      <c r="C9" s="12">
        <v>94246</v>
      </c>
      <c r="D9" s="12">
        <v>38262</v>
      </c>
      <c r="E9" s="12">
        <v>55983</v>
      </c>
      <c r="F9" s="12">
        <v>15873</v>
      </c>
      <c r="G9" s="12">
        <v>735</v>
      </c>
      <c r="H9" s="12">
        <v>18949</v>
      </c>
      <c r="I9" s="39"/>
      <c r="J9" s="39"/>
      <c r="K9" s="56"/>
      <c r="L9" s="393"/>
      <c r="M9" s="393"/>
      <c r="N9" s="393"/>
      <c r="O9" s="393"/>
      <c r="P9" s="393"/>
      <c r="Q9" s="393"/>
      <c r="R9" s="1042"/>
    </row>
    <row r="10" spans="1:21" ht="15" customHeight="1">
      <c r="A10" s="198" t="s">
        <v>24</v>
      </c>
      <c r="B10" s="12">
        <v>102001</v>
      </c>
      <c r="C10" s="12">
        <v>91949</v>
      </c>
      <c r="D10" s="12">
        <v>37351</v>
      </c>
      <c r="E10" s="12">
        <v>54598</v>
      </c>
      <c r="F10" s="12">
        <v>15054</v>
      </c>
      <c r="G10" s="12">
        <v>699</v>
      </c>
      <c r="H10" s="12">
        <v>18361</v>
      </c>
      <c r="I10" s="39"/>
      <c r="J10" s="39"/>
      <c r="K10" s="1129"/>
      <c r="L10" s="413"/>
      <c r="M10" s="413"/>
      <c r="N10" s="413"/>
      <c r="O10" s="413"/>
      <c r="P10" s="413"/>
      <c r="Q10" s="413"/>
      <c r="R10" s="414"/>
    </row>
    <row r="11" spans="1:21" ht="15" customHeight="1">
      <c r="A11" s="198" t="s">
        <v>1682</v>
      </c>
      <c r="B11" s="12">
        <v>108525</v>
      </c>
      <c r="C11" s="12">
        <v>89696</v>
      </c>
      <c r="D11" s="12">
        <v>36035</v>
      </c>
      <c r="E11" s="12">
        <v>53659</v>
      </c>
      <c r="F11" s="12">
        <v>16471</v>
      </c>
      <c r="G11" s="12">
        <v>680</v>
      </c>
      <c r="H11" s="12">
        <v>17754</v>
      </c>
      <c r="I11" s="39"/>
      <c r="J11" s="39"/>
      <c r="K11" s="1120"/>
      <c r="L11" s="413"/>
      <c r="M11" s="413"/>
      <c r="N11" s="413"/>
      <c r="O11" s="413"/>
      <c r="P11" s="413"/>
      <c r="Q11" s="413"/>
      <c r="R11" s="414"/>
    </row>
    <row r="12" spans="1:21" ht="15" customHeight="1">
      <c r="A12" s="198" t="s">
        <v>1859</v>
      </c>
      <c r="B12" s="12">
        <v>114037</v>
      </c>
      <c r="C12" s="12">
        <v>89343</v>
      </c>
      <c r="D12" s="12">
        <v>35698</v>
      </c>
      <c r="E12" s="12">
        <v>53646</v>
      </c>
      <c r="F12" s="12">
        <v>14501</v>
      </c>
      <c r="G12" s="12">
        <v>617</v>
      </c>
      <c r="H12" s="12">
        <v>20295</v>
      </c>
      <c r="I12" s="39"/>
      <c r="J12" s="39"/>
      <c r="K12" s="1120"/>
      <c r="L12" s="413"/>
      <c r="M12" s="413"/>
      <c r="N12" s="413"/>
      <c r="O12" s="413"/>
      <c r="P12" s="413"/>
      <c r="Q12" s="413"/>
      <c r="R12" s="1566"/>
    </row>
    <row r="13" spans="1:21" ht="15" customHeight="1">
      <c r="A13" s="400"/>
      <c r="B13" s="12"/>
      <c r="C13" s="12"/>
      <c r="D13" s="12"/>
      <c r="E13" s="12"/>
      <c r="F13" s="12"/>
      <c r="G13" s="12"/>
      <c r="H13" s="12"/>
      <c r="I13" s="39"/>
      <c r="J13" s="39"/>
      <c r="K13" s="1120"/>
      <c r="L13" s="413"/>
      <c r="M13" s="413"/>
      <c r="N13" s="413"/>
      <c r="O13" s="413"/>
      <c r="P13" s="413"/>
      <c r="Q13" s="413"/>
      <c r="R13" s="414"/>
    </row>
    <row r="14" spans="1:21" ht="15" customHeight="1">
      <c r="A14" s="672" t="s">
        <v>2035</v>
      </c>
      <c r="B14" s="17">
        <v>17989</v>
      </c>
      <c r="C14" s="17">
        <v>6455</v>
      </c>
      <c r="D14" s="17">
        <v>2596</v>
      </c>
      <c r="E14" s="17">
        <v>3859</v>
      </c>
      <c r="F14" s="17">
        <v>1197</v>
      </c>
      <c r="G14" s="891">
        <v>52</v>
      </c>
      <c r="H14" s="67">
        <v>1633</v>
      </c>
      <c r="I14" s="96"/>
      <c r="J14" s="39"/>
      <c r="K14" s="1120"/>
      <c r="L14" s="413"/>
      <c r="M14" s="413"/>
      <c r="N14" s="413"/>
      <c r="O14" s="413"/>
      <c r="P14" s="413"/>
      <c r="Q14" s="413"/>
      <c r="R14" s="414"/>
      <c r="S14" s="39"/>
      <c r="T14" s="39"/>
      <c r="U14" s="39"/>
    </row>
    <row r="15" spans="1:21" ht="15" customHeight="1">
      <c r="A15" s="672" t="s">
        <v>693</v>
      </c>
      <c r="B15" s="17">
        <v>19963</v>
      </c>
      <c r="C15" s="17">
        <v>7279</v>
      </c>
      <c r="D15" s="17">
        <v>2976</v>
      </c>
      <c r="E15" s="17">
        <v>4303</v>
      </c>
      <c r="F15" s="17">
        <v>988</v>
      </c>
      <c r="G15" s="17">
        <v>44</v>
      </c>
      <c r="H15" s="67">
        <v>1852</v>
      </c>
      <c r="I15" s="96"/>
      <c r="J15" s="39"/>
      <c r="K15" s="1120"/>
      <c r="L15" s="413"/>
      <c r="M15" s="413"/>
      <c r="N15" s="413"/>
      <c r="O15" s="413"/>
      <c r="P15" s="413"/>
      <c r="Q15" s="413"/>
      <c r="R15" s="414"/>
      <c r="S15" s="39"/>
      <c r="T15" s="39"/>
      <c r="U15" s="39"/>
    </row>
    <row r="16" spans="1:21" ht="15" customHeight="1">
      <c r="A16" s="672" t="s">
        <v>510</v>
      </c>
      <c r="B16" s="17">
        <v>16064</v>
      </c>
      <c r="C16" s="17">
        <v>8555</v>
      </c>
      <c r="D16" s="17">
        <v>3520</v>
      </c>
      <c r="E16" s="17">
        <v>5035</v>
      </c>
      <c r="F16" s="17">
        <v>1266</v>
      </c>
      <c r="G16" s="17">
        <v>51</v>
      </c>
      <c r="H16" s="251">
        <v>1826</v>
      </c>
      <c r="I16" s="96"/>
      <c r="J16" s="39"/>
      <c r="K16" s="1120"/>
      <c r="L16" s="413"/>
      <c r="M16" s="413"/>
      <c r="N16" s="413"/>
      <c r="O16" s="413"/>
      <c r="P16" s="413"/>
      <c r="Q16" s="413"/>
      <c r="R16" s="414"/>
      <c r="S16" s="39"/>
      <c r="T16" s="39"/>
      <c r="U16" s="39"/>
    </row>
    <row r="17" spans="1:21" ht="15" customHeight="1">
      <c r="A17" s="672" t="s">
        <v>511</v>
      </c>
      <c r="B17" s="17">
        <v>9804</v>
      </c>
      <c r="C17" s="17">
        <v>10561</v>
      </c>
      <c r="D17" s="17">
        <v>4239</v>
      </c>
      <c r="E17" s="891">
        <v>6322</v>
      </c>
      <c r="F17" s="17">
        <v>1322</v>
      </c>
      <c r="G17" s="17">
        <v>53</v>
      </c>
      <c r="H17" s="67">
        <v>1788</v>
      </c>
      <c r="I17" s="96"/>
      <c r="J17" s="39"/>
      <c r="K17" s="1120"/>
      <c r="L17" s="413"/>
      <c r="M17" s="413"/>
      <c r="N17" s="413"/>
      <c r="O17" s="413"/>
      <c r="P17" s="413"/>
      <c r="Q17" s="413"/>
      <c r="R17" s="414"/>
      <c r="S17" s="39"/>
      <c r="T17" s="39"/>
      <c r="U17" s="39"/>
    </row>
    <row r="18" spans="1:21" s="89" customFormat="1" ht="15" customHeight="1">
      <c r="A18" s="672" t="s">
        <v>1938</v>
      </c>
      <c r="B18" s="17">
        <v>3736</v>
      </c>
      <c r="C18" s="17">
        <v>5020</v>
      </c>
      <c r="D18" s="17">
        <v>2226</v>
      </c>
      <c r="E18" s="17">
        <v>2794</v>
      </c>
      <c r="F18" s="17">
        <v>1022</v>
      </c>
      <c r="G18" s="17">
        <v>41</v>
      </c>
      <c r="H18" s="67">
        <v>1550</v>
      </c>
      <c r="I18" s="141"/>
      <c r="J18" s="104"/>
      <c r="K18" s="1120"/>
      <c r="L18" s="413"/>
      <c r="M18" s="413"/>
      <c r="N18" s="413"/>
      <c r="O18" s="413"/>
      <c r="P18" s="413"/>
      <c r="Q18" s="413"/>
      <c r="R18" s="414"/>
      <c r="S18" s="104"/>
      <c r="T18" s="104"/>
      <c r="U18" s="104"/>
    </row>
    <row r="19" spans="1:21" ht="15" customHeight="1">
      <c r="A19" s="672" t="s">
        <v>1953</v>
      </c>
      <c r="B19" s="17">
        <v>8465</v>
      </c>
      <c r="C19" s="17">
        <v>6821</v>
      </c>
      <c r="D19" s="17">
        <v>2856</v>
      </c>
      <c r="E19" s="17">
        <v>3965</v>
      </c>
      <c r="F19" s="17">
        <v>1191</v>
      </c>
      <c r="G19" s="17">
        <v>44</v>
      </c>
      <c r="H19" s="892">
        <v>1665</v>
      </c>
      <c r="I19" s="96"/>
      <c r="J19" s="39"/>
      <c r="K19" s="1120"/>
      <c r="L19" s="413"/>
      <c r="M19" s="413"/>
      <c r="N19" s="413"/>
      <c r="O19" s="413"/>
      <c r="P19" s="413"/>
      <c r="Q19" s="413"/>
      <c r="R19" s="414"/>
      <c r="S19" s="39"/>
      <c r="T19" s="39"/>
      <c r="U19" s="39"/>
    </row>
    <row r="20" spans="1:21" ht="15" customHeight="1">
      <c r="A20" s="672" t="s">
        <v>503</v>
      </c>
      <c r="B20" s="17">
        <v>10722</v>
      </c>
      <c r="C20" s="17">
        <v>7467</v>
      </c>
      <c r="D20" s="17">
        <v>2887</v>
      </c>
      <c r="E20" s="17">
        <v>4580</v>
      </c>
      <c r="F20" s="17">
        <v>1097</v>
      </c>
      <c r="G20" s="17">
        <v>53</v>
      </c>
      <c r="H20" s="892">
        <v>1800</v>
      </c>
      <c r="I20" s="96"/>
      <c r="J20" s="39"/>
      <c r="K20" s="1120"/>
      <c r="L20" s="413"/>
      <c r="M20" s="413"/>
      <c r="N20" s="413"/>
      <c r="O20" s="413"/>
      <c r="P20" s="413"/>
      <c r="Q20" s="413"/>
      <c r="R20" s="414"/>
      <c r="S20" s="39"/>
      <c r="T20" s="39"/>
      <c r="U20" s="39"/>
    </row>
    <row r="21" spans="1:21" ht="15" customHeight="1">
      <c r="A21" s="672" t="s">
        <v>504</v>
      </c>
      <c r="B21" s="17">
        <v>9131</v>
      </c>
      <c r="C21" s="17">
        <v>7716</v>
      </c>
      <c r="D21" s="17">
        <v>3027</v>
      </c>
      <c r="E21" s="17">
        <v>4689</v>
      </c>
      <c r="F21" s="17">
        <v>1216</v>
      </c>
      <c r="G21" s="17">
        <v>49</v>
      </c>
      <c r="H21" s="67">
        <v>1725</v>
      </c>
      <c r="I21" s="96"/>
      <c r="J21" s="39"/>
      <c r="K21" s="1120"/>
      <c r="L21" s="413"/>
      <c r="M21" s="413"/>
      <c r="N21" s="413"/>
      <c r="O21" s="413"/>
      <c r="P21" s="413"/>
      <c r="Q21" s="413"/>
      <c r="R21" s="414"/>
      <c r="S21" s="39"/>
      <c r="T21" s="39"/>
      <c r="U21" s="39"/>
    </row>
    <row r="22" spans="1:21" ht="15" customHeight="1">
      <c r="A22" s="672" t="s">
        <v>505</v>
      </c>
      <c r="B22" s="17">
        <v>6510</v>
      </c>
      <c r="C22" s="17">
        <v>6491</v>
      </c>
      <c r="D22" s="17">
        <v>2721</v>
      </c>
      <c r="E22" s="17">
        <v>3770</v>
      </c>
      <c r="F22" s="17">
        <v>1116</v>
      </c>
      <c r="G22" s="17">
        <v>52</v>
      </c>
      <c r="H22" s="67">
        <v>1664</v>
      </c>
      <c r="I22" s="96"/>
      <c r="J22" s="39"/>
      <c r="K22" s="56"/>
      <c r="L22" s="56"/>
      <c r="M22" s="56"/>
      <c r="N22" s="56"/>
      <c r="O22" s="56"/>
      <c r="P22" s="56"/>
      <c r="Q22" s="56"/>
      <c r="R22" s="56"/>
      <c r="S22" s="39"/>
      <c r="T22" s="39"/>
      <c r="U22" s="39"/>
    </row>
    <row r="23" spans="1:21" ht="15" customHeight="1">
      <c r="A23" s="672" t="s">
        <v>506</v>
      </c>
      <c r="B23" s="17">
        <v>6767</v>
      </c>
      <c r="C23" s="17">
        <v>6749</v>
      </c>
      <c r="D23" s="891">
        <v>2712</v>
      </c>
      <c r="E23" s="17">
        <v>4038</v>
      </c>
      <c r="F23" s="17">
        <v>1093</v>
      </c>
      <c r="G23" s="17">
        <v>42</v>
      </c>
      <c r="H23" s="67">
        <v>1655</v>
      </c>
      <c r="I23" s="96"/>
      <c r="J23" s="39"/>
      <c r="K23" s="989"/>
      <c r="L23" s="1567"/>
      <c r="M23" s="1567"/>
      <c r="N23" s="1567"/>
      <c r="O23" s="1567"/>
      <c r="P23" s="1567"/>
      <c r="Q23" s="1567"/>
      <c r="R23" s="1567"/>
      <c r="S23" s="39"/>
      <c r="T23" s="39"/>
      <c r="U23" s="39"/>
    </row>
    <row r="24" spans="1:21" ht="15" customHeight="1">
      <c r="A24" s="672" t="s">
        <v>507</v>
      </c>
      <c r="B24" s="17">
        <v>4228</v>
      </c>
      <c r="C24" s="17">
        <v>6938</v>
      </c>
      <c r="D24" s="891">
        <v>2854</v>
      </c>
      <c r="E24" s="17">
        <v>4084</v>
      </c>
      <c r="F24" s="17">
        <v>1079</v>
      </c>
      <c r="G24" s="17">
        <v>51</v>
      </c>
      <c r="H24" s="67">
        <v>1696</v>
      </c>
      <c r="I24" s="96"/>
      <c r="J24" s="39"/>
      <c r="K24" s="39"/>
      <c r="L24" s="39"/>
      <c r="M24" s="39"/>
      <c r="N24" s="39"/>
      <c r="O24" s="39"/>
      <c r="P24" s="39"/>
      <c r="Q24" s="39"/>
      <c r="R24" s="39"/>
      <c r="S24" s="39"/>
      <c r="T24" s="39"/>
      <c r="U24" s="39"/>
    </row>
    <row r="25" spans="1:21" ht="15" customHeight="1">
      <c r="A25" s="672" t="s">
        <v>508</v>
      </c>
      <c r="B25" s="17">
        <v>6275</v>
      </c>
      <c r="C25" s="17">
        <v>5472</v>
      </c>
      <c r="D25" s="891">
        <v>2218</v>
      </c>
      <c r="E25" s="17">
        <v>3254</v>
      </c>
      <c r="F25" s="17">
        <v>920</v>
      </c>
      <c r="G25" s="17">
        <v>36</v>
      </c>
      <c r="H25" s="892">
        <v>1141</v>
      </c>
      <c r="I25" s="96"/>
      <c r="J25" s="39"/>
      <c r="K25" s="39"/>
      <c r="L25" s="39"/>
      <c r="M25" s="39"/>
      <c r="N25" s="39"/>
      <c r="O25" s="39"/>
      <c r="P25" s="39"/>
      <c r="Q25" s="39"/>
      <c r="R25" s="39"/>
      <c r="S25" s="39"/>
      <c r="T25" s="39"/>
      <c r="U25" s="39"/>
    </row>
    <row r="26" spans="1:21" ht="15" customHeight="1">
      <c r="A26" s="1546" t="s">
        <v>509</v>
      </c>
      <c r="B26" s="17">
        <v>14629</v>
      </c>
      <c r="C26" s="17">
        <v>6327</v>
      </c>
      <c r="D26" s="891">
        <v>2719</v>
      </c>
      <c r="E26" s="17">
        <v>3608</v>
      </c>
      <c r="F26" s="17">
        <v>1086</v>
      </c>
      <c r="G26" s="17">
        <v>50</v>
      </c>
      <c r="H26" s="892">
        <v>1708</v>
      </c>
      <c r="I26" s="96"/>
      <c r="J26" s="39"/>
      <c r="K26" s="39"/>
      <c r="L26" s="39"/>
      <c r="M26" s="39"/>
      <c r="N26" s="39"/>
      <c r="O26" s="39"/>
      <c r="P26" s="39"/>
      <c r="Q26" s="39"/>
      <c r="R26" s="39"/>
      <c r="S26" s="39"/>
      <c r="T26" s="39"/>
      <c r="U26" s="39"/>
    </row>
    <row r="27" spans="1:21" ht="15" customHeight="1">
      <c r="A27" s="672" t="s">
        <v>693</v>
      </c>
      <c r="B27" s="17">
        <v>18406</v>
      </c>
      <c r="C27" s="17">
        <v>6875</v>
      </c>
      <c r="D27" s="17">
        <v>2736</v>
      </c>
      <c r="E27" s="17">
        <v>4139</v>
      </c>
      <c r="F27" s="17">
        <v>1181</v>
      </c>
      <c r="G27" s="17">
        <v>48</v>
      </c>
      <c r="H27" s="67">
        <v>1827</v>
      </c>
      <c r="I27" s="96"/>
      <c r="J27" s="39"/>
      <c r="K27" s="39"/>
      <c r="L27" s="39"/>
      <c r="M27" s="39"/>
      <c r="N27" s="39"/>
      <c r="O27" s="39"/>
      <c r="P27" s="39"/>
      <c r="Q27" s="39"/>
      <c r="R27" s="39"/>
      <c r="S27" s="39"/>
      <c r="T27" s="39"/>
      <c r="U27" s="39"/>
    </row>
    <row r="28" spans="1:21" ht="15" customHeight="1">
      <c r="A28" s="672" t="s">
        <v>510</v>
      </c>
      <c r="B28" s="252">
        <v>16721</v>
      </c>
      <c r="C28" s="252">
        <v>7760</v>
      </c>
      <c r="D28" s="1577">
        <v>3047</v>
      </c>
      <c r="E28" s="252">
        <v>4713</v>
      </c>
      <c r="F28" s="252">
        <v>1120</v>
      </c>
      <c r="G28" s="252">
        <v>49</v>
      </c>
      <c r="H28" s="253">
        <v>1834</v>
      </c>
      <c r="I28" s="96"/>
      <c r="J28" s="39"/>
      <c r="K28" s="39"/>
      <c r="L28" s="39"/>
      <c r="M28" s="39"/>
      <c r="N28" s="39"/>
      <c r="O28" s="39"/>
      <c r="P28" s="39"/>
      <c r="Q28" s="39"/>
      <c r="R28" s="39"/>
      <c r="S28" s="39"/>
      <c r="T28" s="39"/>
      <c r="U28" s="39"/>
    </row>
    <row r="29" spans="1:21" ht="15" customHeight="1">
      <c r="A29" s="672"/>
      <c r="B29" s="17"/>
      <c r="C29" s="1445"/>
      <c r="D29" s="1578"/>
      <c r="E29" s="17"/>
      <c r="F29" s="17"/>
      <c r="G29" s="17"/>
      <c r="H29" s="67"/>
      <c r="I29" s="96"/>
      <c r="J29" s="39"/>
      <c r="K29" s="39"/>
      <c r="L29" s="39"/>
      <c r="M29" s="39"/>
      <c r="N29" s="39"/>
      <c r="O29" s="39"/>
      <c r="P29" s="39"/>
      <c r="Q29" s="39"/>
      <c r="R29" s="39"/>
      <c r="S29" s="39"/>
      <c r="T29" s="39"/>
      <c r="U29" s="39"/>
    </row>
    <row r="30" spans="1:21" ht="15" customHeight="1">
      <c r="A30" s="4" t="s">
        <v>52</v>
      </c>
      <c r="B30" s="2124">
        <f>((B28/B27)*100)-100</f>
        <v>-9.1546234923394536</v>
      </c>
      <c r="C30" s="2124">
        <f>((C28/C27)*100)-100</f>
        <v>12.872727272727275</v>
      </c>
      <c r="D30" s="2124">
        <f t="shared" ref="D30:F30" si="0">((D28/D27)*100)-100</f>
        <v>11.366959064327474</v>
      </c>
      <c r="E30" s="2124">
        <f>((E28/E27)*100)-100</f>
        <v>13.868084078279779</v>
      </c>
      <c r="F30" s="2124">
        <f t="shared" si="0"/>
        <v>-5.1651143099068548</v>
      </c>
      <c r="G30" s="2124">
        <f>((G28/G27)*100)-100</f>
        <v>2.0833333333333286</v>
      </c>
      <c r="H30" s="2125">
        <f>((H28/H27)*100)-100</f>
        <v>0.38314176245211229</v>
      </c>
      <c r="I30" s="96"/>
      <c r="J30" s="39" t="s">
        <v>1856</v>
      </c>
      <c r="K30" s="39"/>
      <c r="L30" s="39"/>
      <c r="M30" s="39"/>
      <c r="N30" s="39"/>
      <c r="O30" s="39"/>
      <c r="P30" s="39"/>
      <c r="Q30" s="39"/>
      <c r="R30" s="39"/>
      <c r="S30" s="39"/>
      <c r="T30" s="39"/>
      <c r="U30" s="39"/>
    </row>
    <row r="31" spans="1:21" ht="15" customHeight="1" thickBot="1">
      <c r="A31" s="73" t="s">
        <v>36</v>
      </c>
      <c r="B31" s="1252">
        <f>((B28/B16)*100)-100</f>
        <v>4.0898904382470107</v>
      </c>
      <c r="C31" s="1252">
        <f>((C28/C16)*100)-100</f>
        <v>-9.2928112215078897</v>
      </c>
      <c r="D31" s="1252">
        <f>((D28/D16)*100)-100</f>
        <v>-13.4375</v>
      </c>
      <c r="E31" s="1252">
        <f t="shared" ref="E31:G31" si="1">((E28/E16)*100)-100</f>
        <v>-6.3952333664349652</v>
      </c>
      <c r="F31" s="1252">
        <f>((F28/F16)*100)-100</f>
        <v>-11.532385466034754</v>
      </c>
      <c r="G31" s="1252">
        <f t="shared" si="1"/>
        <v>-3.9215686274509807</v>
      </c>
      <c r="H31" s="1060">
        <f>((H28/H16)*100)-100</f>
        <v>0.43811610076669183</v>
      </c>
      <c r="I31" s="96"/>
      <c r="J31" s="39"/>
      <c r="K31" s="39"/>
      <c r="L31" s="39"/>
      <c r="M31" s="39"/>
      <c r="N31" s="39"/>
      <c r="O31" s="39"/>
      <c r="P31" s="39"/>
      <c r="Q31" s="39"/>
      <c r="R31" s="39"/>
      <c r="S31" s="39"/>
      <c r="T31" s="39"/>
      <c r="U31" s="39"/>
    </row>
    <row r="32" spans="1:21" ht="15" customHeight="1">
      <c r="A32" s="3" t="s">
        <v>512</v>
      </c>
      <c r="B32" s="3"/>
      <c r="C32" s="3"/>
      <c r="D32" s="3"/>
      <c r="E32" s="3"/>
      <c r="F32" s="3"/>
      <c r="G32" s="3"/>
      <c r="H32" s="3"/>
      <c r="I32" s="96"/>
      <c r="J32" s="39"/>
      <c r="K32" s="39"/>
      <c r="L32" s="39"/>
      <c r="M32" s="39"/>
      <c r="N32" s="39"/>
      <c r="O32" s="39"/>
      <c r="P32" s="39"/>
      <c r="Q32" s="39"/>
      <c r="R32" s="39"/>
      <c r="S32" s="39"/>
      <c r="T32" s="39"/>
      <c r="U32" s="39"/>
    </row>
    <row r="33" spans="1:21" ht="15" customHeight="1">
      <c r="A33" s="3" t="s">
        <v>513</v>
      </c>
      <c r="B33" s="3"/>
      <c r="C33" s="3"/>
      <c r="D33" s="3"/>
      <c r="E33" s="3"/>
      <c r="F33" s="3"/>
      <c r="G33" s="3"/>
      <c r="H33" s="3"/>
      <c r="I33" s="96"/>
      <c r="J33" s="39"/>
      <c r="K33" s="39"/>
      <c r="L33" s="39"/>
      <c r="M33" s="39"/>
      <c r="N33" s="39"/>
      <c r="O33" s="39"/>
      <c r="P33" s="39"/>
      <c r="Q33" s="39"/>
      <c r="R33" s="39"/>
      <c r="S33" s="39"/>
      <c r="T33" s="39"/>
      <c r="U33" s="39"/>
    </row>
    <row r="34" spans="1:21" ht="15" customHeight="1">
      <c r="A34" s="3" t="s">
        <v>1799</v>
      </c>
      <c r="B34" s="3"/>
      <c r="C34" s="3"/>
      <c r="D34" s="3"/>
      <c r="E34" s="3"/>
      <c r="F34" s="3"/>
      <c r="G34" s="3"/>
      <c r="H34" s="3"/>
      <c r="I34" s="96"/>
      <c r="J34" s="39"/>
      <c r="K34" s="39"/>
      <c r="L34" s="39"/>
      <c r="M34" s="39"/>
      <c r="N34" s="39"/>
      <c r="O34" s="39"/>
      <c r="P34" s="39"/>
      <c r="Q34" s="39"/>
      <c r="R34" s="39"/>
      <c r="S34" s="39"/>
      <c r="T34" s="39"/>
      <c r="U34" s="39"/>
    </row>
    <row r="35" spans="1:21" ht="15" customHeight="1">
      <c r="A35" s="3" t="s">
        <v>514</v>
      </c>
      <c r="B35" s="3"/>
      <c r="C35" s="3"/>
      <c r="D35" s="3"/>
      <c r="E35" s="3"/>
      <c r="F35" s="3"/>
      <c r="G35" s="3"/>
      <c r="H35" s="3"/>
      <c r="I35" s="96"/>
      <c r="J35" s="39"/>
      <c r="K35" s="39"/>
      <c r="L35" s="39"/>
      <c r="M35" s="39"/>
      <c r="N35" s="39"/>
      <c r="O35" s="39"/>
      <c r="P35" s="39"/>
      <c r="Q35" s="39"/>
      <c r="R35" s="39"/>
      <c r="S35" s="39"/>
      <c r="T35" s="39"/>
      <c r="U35" s="39"/>
    </row>
    <row r="36" spans="1:21" ht="15" customHeight="1">
      <c r="A36" s="254"/>
      <c r="B36" s="3"/>
      <c r="C36" s="3"/>
      <c r="D36" s="3"/>
      <c r="E36" s="3"/>
      <c r="F36" s="3"/>
      <c r="G36" s="3"/>
      <c r="H36" s="3"/>
      <c r="I36" s="96"/>
      <c r="J36" s="39"/>
      <c r="K36" s="39"/>
      <c r="L36" s="39"/>
      <c r="M36" s="39"/>
      <c r="N36" s="39"/>
      <c r="O36" s="39"/>
      <c r="P36" s="39"/>
      <c r="Q36" s="39"/>
      <c r="R36" s="39"/>
      <c r="S36" s="39"/>
      <c r="T36" s="39"/>
      <c r="U36" s="39"/>
    </row>
    <row r="37" spans="1:21" ht="15" customHeight="1">
      <c r="A37" s="39"/>
      <c r="B37" s="39"/>
      <c r="C37" s="39"/>
      <c r="D37" s="39"/>
      <c r="E37" s="39"/>
      <c r="F37" s="39"/>
      <c r="G37" s="39"/>
      <c r="H37" s="39"/>
      <c r="I37" s="96"/>
      <c r="J37" s="39"/>
      <c r="K37" s="39"/>
      <c r="L37" s="39"/>
      <c r="M37" s="39"/>
      <c r="N37" s="39"/>
      <c r="O37" s="39"/>
      <c r="P37" s="39"/>
      <c r="Q37" s="39"/>
      <c r="R37" s="39"/>
      <c r="S37" s="39"/>
      <c r="T37" s="39"/>
      <c r="U37" s="39"/>
    </row>
    <row r="38" spans="1:21" ht="15" customHeight="1">
      <c r="A38" s="39"/>
      <c r="B38" s="39"/>
      <c r="C38" s="39"/>
      <c r="D38" s="39"/>
      <c r="E38" s="39"/>
      <c r="F38" s="39"/>
      <c r="G38" s="39"/>
      <c r="H38" s="39"/>
      <c r="I38" s="96"/>
      <c r="J38" s="39"/>
      <c r="K38" s="39"/>
      <c r="L38" s="39"/>
      <c r="M38" s="39"/>
      <c r="N38" s="39"/>
      <c r="O38" s="39"/>
      <c r="P38" s="39"/>
      <c r="Q38" s="39"/>
      <c r="R38" s="39"/>
      <c r="S38" s="39"/>
      <c r="T38" s="39"/>
      <c r="U38" s="39"/>
    </row>
    <row r="39" spans="1:21" ht="15" customHeight="1">
      <c r="A39" s="39"/>
      <c r="B39" s="39"/>
      <c r="C39" s="39"/>
      <c r="D39" s="39"/>
      <c r="E39" s="39"/>
      <c r="F39" s="39"/>
      <c r="G39" s="39"/>
      <c r="H39" s="39"/>
      <c r="I39" s="96"/>
      <c r="J39" s="39"/>
      <c r="K39" s="39"/>
      <c r="L39" s="39"/>
      <c r="M39" s="39"/>
      <c r="N39" s="39"/>
      <c r="O39" s="39"/>
      <c r="P39" s="39"/>
      <c r="Q39" s="39"/>
      <c r="R39" s="39"/>
      <c r="S39" s="39"/>
      <c r="T39" s="39"/>
      <c r="U39" s="39"/>
    </row>
    <row r="40" spans="1:21" ht="15" customHeight="1">
      <c r="A40" s="39"/>
      <c r="B40" s="39"/>
      <c r="C40" s="39"/>
      <c r="D40" s="39"/>
      <c r="E40" s="39"/>
      <c r="F40" s="39"/>
      <c r="G40" s="39"/>
      <c r="H40" s="39"/>
      <c r="I40" s="96"/>
      <c r="J40" s="39"/>
      <c r="K40" s="39"/>
      <c r="L40" s="39"/>
      <c r="M40" s="39"/>
      <c r="N40" s="39"/>
      <c r="O40" s="39"/>
      <c r="P40" s="39"/>
      <c r="Q40" s="39"/>
      <c r="R40" s="39"/>
      <c r="S40" s="39"/>
      <c r="T40" s="39"/>
      <c r="U40" s="39"/>
    </row>
    <row r="41" spans="1:21" ht="15" customHeight="1">
      <c r="A41" s="39"/>
      <c r="B41" s="39"/>
      <c r="C41" s="39"/>
      <c r="D41" s="39"/>
      <c r="E41" s="39"/>
      <c r="F41" s="39"/>
      <c r="G41" s="39"/>
      <c r="H41" s="39"/>
      <c r="I41" s="96"/>
      <c r="J41" s="39"/>
      <c r="K41" s="39"/>
      <c r="L41" s="39"/>
      <c r="M41" s="39"/>
      <c r="N41" s="39"/>
      <c r="O41" s="39"/>
      <c r="P41" s="39"/>
      <c r="Q41" s="39"/>
      <c r="R41" s="39"/>
      <c r="S41" s="39"/>
      <c r="T41" s="39"/>
      <c r="U41" s="39"/>
    </row>
    <row r="42" spans="1:21" ht="15" customHeight="1">
      <c r="A42" s="39"/>
      <c r="B42" s="39"/>
      <c r="C42" s="39"/>
      <c r="D42" s="39"/>
      <c r="E42" s="39"/>
      <c r="F42" s="39"/>
      <c r="G42" s="39"/>
      <c r="H42" s="39"/>
      <c r="I42" s="255"/>
      <c r="L42" s="39"/>
      <c r="M42" s="39"/>
      <c r="N42" s="39"/>
      <c r="O42" s="39"/>
      <c r="P42" s="39"/>
      <c r="Q42" s="39"/>
      <c r="R42" s="39"/>
      <c r="S42" s="39"/>
      <c r="T42" s="39"/>
      <c r="U42" s="39"/>
    </row>
    <row r="43" spans="1:21" ht="15" customHeight="1">
      <c r="A43" s="39"/>
      <c r="B43" s="39"/>
      <c r="C43" s="39"/>
      <c r="D43" s="39"/>
      <c r="E43" s="39"/>
      <c r="F43" s="39"/>
      <c r="G43" s="39"/>
      <c r="H43" s="39"/>
      <c r="I43" s="255"/>
      <c r="J43" s="39"/>
      <c r="K43" s="39"/>
      <c r="L43" s="39"/>
      <c r="M43" s="39"/>
      <c r="N43" s="39"/>
      <c r="O43" s="39"/>
      <c r="P43" s="39"/>
      <c r="Q43" s="39"/>
      <c r="R43" s="39"/>
      <c r="S43" s="39"/>
      <c r="T43" s="39"/>
      <c r="U43" s="39"/>
    </row>
    <row r="44" spans="1:21" ht="15" customHeight="1">
      <c r="A44" s="39"/>
      <c r="B44" s="39"/>
      <c r="C44" s="39"/>
      <c r="D44" s="39"/>
      <c r="E44" s="39"/>
      <c r="F44" s="39"/>
      <c r="G44" s="39"/>
      <c r="H44" s="39"/>
      <c r="I44" s="255"/>
      <c r="J44" s="39"/>
      <c r="K44" s="39"/>
      <c r="L44" s="39"/>
      <c r="M44" s="39"/>
      <c r="N44" s="39"/>
      <c r="O44" s="39"/>
      <c r="P44" s="39"/>
      <c r="Q44" s="39"/>
      <c r="R44" s="39"/>
      <c r="S44" s="39"/>
      <c r="T44" s="39"/>
      <c r="U44" s="39"/>
    </row>
    <row r="45" spans="1:21" ht="15" customHeight="1">
      <c r="A45" s="39"/>
      <c r="B45" s="39"/>
      <c r="C45" s="39"/>
      <c r="D45" s="39"/>
      <c r="E45" s="39"/>
      <c r="F45" s="39"/>
      <c r="G45" s="39"/>
      <c r="H45" s="39"/>
      <c r="J45" s="39"/>
      <c r="K45" s="39"/>
      <c r="L45" s="39"/>
      <c r="M45" s="39"/>
      <c r="N45" s="39"/>
      <c r="O45" s="39"/>
      <c r="P45" s="39"/>
      <c r="Q45" s="39"/>
      <c r="R45" s="39"/>
      <c r="S45" s="39"/>
      <c r="T45" s="39"/>
      <c r="U45" s="39"/>
    </row>
    <row r="46" spans="1:21" s="1" customFormat="1" ht="18.75" customHeight="1">
      <c r="A46" s="39"/>
      <c r="B46" s="39"/>
      <c r="C46" s="39"/>
      <c r="D46" s="39"/>
      <c r="E46" s="39"/>
      <c r="F46" s="39"/>
      <c r="G46" s="39"/>
      <c r="H46" s="39"/>
      <c r="I46" s="3"/>
      <c r="J46" s="3"/>
      <c r="K46" s="255"/>
      <c r="L46" s="3"/>
      <c r="M46" s="3"/>
      <c r="N46" s="3"/>
      <c r="O46" s="3"/>
      <c r="P46" s="3"/>
      <c r="Q46" s="3"/>
      <c r="R46" s="3"/>
      <c r="S46" s="3"/>
      <c r="T46" s="3"/>
      <c r="U46" s="3"/>
    </row>
    <row r="47" spans="1:21" s="1" customFormat="1" ht="18.75" customHeight="1">
      <c r="A47" s="39"/>
      <c r="B47" s="39"/>
      <c r="C47" s="39"/>
      <c r="D47" s="39"/>
      <c r="E47" s="39"/>
      <c r="F47" s="39"/>
      <c r="G47" s="39"/>
      <c r="H47" s="39"/>
      <c r="I47" s="3"/>
      <c r="J47" s="3"/>
      <c r="K47" s="3"/>
      <c r="L47" s="3"/>
      <c r="M47" s="3"/>
      <c r="N47" s="3"/>
      <c r="O47" s="3"/>
      <c r="P47" s="3"/>
      <c r="Q47" s="3"/>
      <c r="R47" s="3"/>
      <c r="S47" s="3"/>
      <c r="T47" s="3"/>
      <c r="U47" s="3"/>
    </row>
    <row r="48" spans="1:21" s="1" customFormat="1" ht="18.75" customHeight="1">
      <c r="A48" s="39"/>
      <c r="B48" s="39"/>
      <c r="C48" s="39"/>
      <c r="D48" s="39"/>
      <c r="E48" s="39"/>
      <c r="F48" s="39"/>
      <c r="G48" s="39"/>
      <c r="H48" s="39"/>
      <c r="I48" s="3"/>
      <c r="J48" s="3"/>
      <c r="K48" s="3"/>
      <c r="L48" s="3"/>
      <c r="M48" s="3"/>
      <c r="N48" s="3"/>
      <c r="O48" s="3"/>
      <c r="P48" s="3"/>
      <c r="Q48" s="3"/>
      <c r="R48" s="3"/>
      <c r="S48" s="3"/>
      <c r="T48" s="3"/>
      <c r="U48" s="3"/>
    </row>
    <row r="49" spans="1:22" ht="10" customHeight="1">
      <c r="A49" s="39"/>
      <c r="B49" s="39"/>
      <c r="C49" s="39"/>
      <c r="D49" s="39"/>
      <c r="E49" s="39"/>
      <c r="F49" s="39"/>
      <c r="G49" s="39"/>
      <c r="H49" s="39"/>
      <c r="I49" s="39"/>
      <c r="J49" s="39"/>
      <c r="K49" s="39"/>
      <c r="L49" s="39"/>
      <c r="M49" s="39"/>
      <c r="N49" s="39"/>
      <c r="O49" s="39"/>
      <c r="P49" s="39"/>
      <c r="Q49" s="39"/>
      <c r="R49" s="39"/>
      <c r="S49" s="39"/>
      <c r="T49" s="39"/>
      <c r="U49" s="39"/>
    </row>
    <row r="50" spans="1:22" ht="10" customHeight="1">
      <c r="A50" s="39"/>
      <c r="B50" s="39"/>
      <c r="C50" s="39"/>
      <c r="D50" s="39"/>
      <c r="E50" s="39"/>
      <c r="F50" s="39"/>
      <c r="G50" s="39"/>
      <c r="H50" s="39"/>
      <c r="I50" s="39"/>
      <c r="J50" s="39"/>
      <c r="K50" s="39"/>
      <c r="L50" s="39"/>
      <c r="M50" s="39"/>
      <c r="N50" s="39"/>
      <c r="O50" s="39"/>
      <c r="P50" s="39"/>
      <c r="Q50" s="39"/>
      <c r="R50" s="39"/>
      <c r="S50" s="39"/>
      <c r="T50" s="39"/>
      <c r="U50" s="39"/>
    </row>
    <row r="51" spans="1:22" ht="23.25" customHeight="1">
      <c r="A51" s="39"/>
      <c r="B51" s="39"/>
      <c r="C51" s="39"/>
      <c r="D51" s="39"/>
      <c r="E51" s="39"/>
      <c r="F51" s="39"/>
      <c r="G51" s="39"/>
      <c r="H51" s="39"/>
      <c r="I51" s="39"/>
      <c r="J51" s="2528" t="s">
        <v>515</v>
      </c>
      <c r="K51" s="2528"/>
      <c r="L51" s="2528"/>
      <c r="M51" s="2528"/>
      <c r="N51" s="2528"/>
      <c r="O51" s="2528"/>
      <c r="P51" s="2528"/>
      <c r="Q51" s="2528"/>
      <c r="R51" s="2528"/>
      <c r="S51" s="2528"/>
      <c r="T51" s="39"/>
      <c r="U51" s="39"/>
    </row>
    <row r="52" spans="1:22" ht="25.5" customHeight="1" thickBot="1">
      <c r="A52" s="39"/>
      <c r="B52" s="39"/>
      <c r="C52" s="39"/>
      <c r="D52" s="39"/>
      <c r="E52" s="39"/>
      <c r="F52" s="39"/>
      <c r="G52" s="39"/>
      <c r="H52" s="39"/>
      <c r="I52" s="39"/>
      <c r="J52" s="257" t="s">
        <v>516</v>
      </c>
      <c r="K52" s="256">
        <v>12</v>
      </c>
      <c r="L52" s="38" t="s">
        <v>517</v>
      </c>
      <c r="M52" s="38"/>
      <c r="N52" s="38"/>
      <c r="O52" s="38"/>
      <c r="P52" s="38"/>
      <c r="Q52" s="38"/>
      <c r="R52" s="2517" t="s">
        <v>518</v>
      </c>
      <c r="S52" s="2517"/>
      <c r="T52" s="2518"/>
      <c r="U52" s="2519"/>
      <c r="V52" s="2519"/>
    </row>
    <row r="53" spans="1:22" ht="25.5" customHeight="1">
      <c r="A53" s="39"/>
      <c r="B53" s="39"/>
      <c r="C53" s="39"/>
      <c r="D53" s="39"/>
      <c r="E53" s="39"/>
      <c r="F53" s="39"/>
      <c r="G53" s="39"/>
      <c r="H53" s="39"/>
      <c r="I53" s="39"/>
      <c r="J53" s="2520" t="s">
        <v>519</v>
      </c>
      <c r="K53" s="2522" t="s">
        <v>520</v>
      </c>
      <c r="L53" s="2522"/>
      <c r="M53" s="2523"/>
      <c r="N53" s="2520" t="s">
        <v>521</v>
      </c>
      <c r="O53" s="2522"/>
      <c r="P53" s="2524"/>
      <c r="Q53" s="2525" t="s">
        <v>522</v>
      </c>
      <c r="R53" s="2522"/>
      <c r="S53" s="2524"/>
      <c r="T53" s="2526" t="s">
        <v>523</v>
      </c>
      <c r="U53" s="2527"/>
      <c r="V53" s="2527"/>
    </row>
    <row r="54" spans="1:22" ht="25.5" customHeight="1" thickBot="1">
      <c r="A54" s="39"/>
      <c r="B54" s="39"/>
      <c r="C54" s="39"/>
      <c r="D54" s="39"/>
      <c r="E54" s="39"/>
      <c r="F54" s="39"/>
      <c r="G54" s="39"/>
      <c r="H54" s="39"/>
      <c r="I54" s="39"/>
      <c r="J54" s="2521"/>
      <c r="K54" s="258" t="s">
        <v>524</v>
      </c>
      <c r="L54" s="258" t="s">
        <v>525</v>
      </c>
      <c r="M54" s="259" t="s">
        <v>526</v>
      </c>
      <c r="N54" s="260" t="s">
        <v>524</v>
      </c>
      <c r="O54" s="258" t="s">
        <v>525</v>
      </c>
      <c r="P54" s="261" t="s">
        <v>526</v>
      </c>
      <c r="Q54" s="262" t="s">
        <v>524</v>
      </c>
      <c r="R54" s="258" t="s">
        <v>525</v>
      </c>
      <c r="S54" s="261" t="s">
        <v>526</v>
      </c>
      <c r="T54" s="263" t="s">
        <v>524</v>
      </c>
      <c r="U54" s="264" t="s">
        <v>525</v>
      </c>
      <c r="V54" s="264" t="s">
        <v>527</v>
      </c>
    </row>
    <row r="55" spans="1:22" ht="25" customHeight="1">
      <c r="A55" s="39"/>
      <c r="B55" s="39"/>
      <c r="C55" s="39"/>
      <c r="D55" s="39"/>
      <c r="E55" s="39"/>
      <c r="F55" s="39"/>
      <c r="G55" s="39"/>
      <c r="H55" s="39"/>
      <c r="I55" s="56"/>
      <c r="J55" s="2512" t="s">
        <v>528</v>
      </c>
      <c r="K55" s="265" t="s">
        <v>2056</v>
      </c>
      <c r="L55" s="266">
        <v>47.4</v>
      </c>
      <c r="M55" s="267">
        <v>409</v>
      </c>
      <c r="N55" s="268" t="s">
        <v>2061</v>
      </c>
      <c r="O55" s="269">
        <v>0</v>
      </c>
      <c r="P55" s="270">
        <v>8100</v>
      </c>
      <c r="Q55" s="265" t="s">
        <v>2061</v>
      </c>
      <c r="R55" s="266">
        <v>0</v>
      </c>
      <c r="S55" s="271">
        <v>3282</v>
      </c>
      <c r="T55" s="272"/>
      <c r="U55" s="273"/>
      <c r="V55" s="274"/>
    </row>
    <row r="56" spans="1:22" ht="25" customHeight="1">
      <c r="A56" s="39"/>
      <c r="B56" s="39"/>
      <c r="C56" s="39"/>
      <c r="D56" s="39"/>
      <c r="E56" s="39"/>
      <c r="F56" s="39"/>
      <c r="G56" s="39"/>
      <c r="H56" s="39"/>
      <c r="I56" s="56"/>
      <c r="J56" s="2513"/>
      <c r="K56" s="1316" t="s">
        <v>2057</v>
      </c>
      <c r="L56" s="266">
        <v>8.5</v>
      </c>
      <c r="M56" s="267">
        <v>1381</v>
      </c>
      <c r="N56" s="1493" t="s">
        <v>2062</v>
      </c>
      <c r="O56" s="266">
        <v>90.5</v>
      </c>
      <c r="P56" s="271">
        <v>388</v>
      </c>
      <c r="Q56" s="1316" t="s">
        <v>2062</v>
      </c>
      <c r="R56" s="266">
        <v>139.1</v>
      </c>
      <c r="S56" s="271">
        <v>344</v>
      </c>
      <c r="T56" s="1579"/>
      <c r="U56" s="1580"/>
      <c r="V56" s="1581"/>
    </row>
    <row r="57" spans="1:22" ht="25" customHeight="1">
      <c r="A57" s="39"/>
      <c r="B57" s="39"/>
      <c r="C57" s="39"/>
      <c r="D57" s="39"/>
      <c r="E57" s="39"/>
      <c r="F57" s="39"/>
      <c r="G57" s="39"/>
      <c r="H57" s="39"/>
      <c r="I57" s="56"/>
      <c r="J57" s="2513"/>
      <c r="K57" s="1316" t="s">
        <v>2058</v>
      </c>
      <c r="L57" s="266">
        <v>10.7</v>
      </c>
      <c r="M57" s="267">
        <v>1665</v>
      </c>
      <c r="N57" s="1493" t="s">
        <v>1998</v>
      </c>
      <c r="O57" s="266">
        <v>8.3000000000000007</v>
      </c>
      <c r="P57" s="271">
        <v>1298</v>
      </c>
      <c r="Q57" s="1316" t="s">
        <v>2066</v>
      </c>
      <c r="R57" s="266">
        <v>29.8</v>
      </c>
      <c r="S57" s="271">
        <v>765</v>
      </c>
      <c r="T57" s="1579"/>
      <c r="U57" s="1580"/>
      <c r="V57" s="1581"/>
    </row>
    <row r="58" spans="1:22" ht="25" customHeight="1">
      <c r="A58" s="39"/>
      <c r="B58" s="39"/>
      <c r="C58" s="39"/>
      <c r="D58" s="39"/>
      <c r="E58" s="39"/>
      <c r="F58" s="39"/>
      <c r="G58" s="39"/>
      <c r="H58" s="39"/>
      <c r="I58" s="56"/>
      <c r="J58" s="2513"/>
      <c r="K58" s="265" t="s">
        <v>2059</v>
      </c>
      <c r="L58" s="266">
        <v>1.6</v>
      </c>
      <c r="M58" s="267">
        <v>1031</v>
      </c>
      <c r="N58" s="1493" t="s">
        <v>2004</v>
      </c>
      <c r="O58" s="266">
        <v>12.9</v>
      </c>
      <c r="P58" s="271">
        <v>1682</v>
      </c>
      <c r="Q58" s="1316" t="s">
        <v>1998</v>
      </c>
      <c r="R58" s="266">
        <v>6.1</v>
      </c>
      <c r="S58" s="271">
        <v>1500</v>
      </c>
      <c r="T58" s="1579"/>
      <c r="U58" s="1580"/>
      <c r="V58" s="1581"/>
    </row>
    <row r="59" spans="1:22" ht="25" customHeight="1">
      <c r="A59" s="39"/>
      <c r="B59" s="39"/>
      <c r="C59" s="39"/>
      <c r="D59" s="39"/>
      <c r="E59" s="39"/>
      <c r="F59" s="39"/>
      <c r="G59" s="39"/>
      <c r="H59" s="39"/>
      <c r="I59" s="56"/>
      <c r="J59" s="2513"/>
      <c r="K59" s="1316" t="s">
        <v>2060</v>
      </c>
      <c r="L59" s="266">
        <v>0.4</v>
      </c>
      <c r="M59" s="267">
        <v>1271</v>
      </c>
      <c r="N59" s="1493" t="s">
        <v>2059</v>
      </c>
      <c r="O59" s="266">
        <v>1.4</v>
      </c>
      <c r="P59" s="271">
        <v>1004</v>
      </c>
      <c r="Q59" s="1316" t="s">
        <v>2004</v>
      </c>
      <c r="R59" s="266">
        <v>17.600000000000001</v>
      </c>
      <c r="S59" s="271">
        <v>2766</v>
      </c>
      <c r="T59" s="1579"/>
      <c r="U59" s="1580"/>
      <c r="V59" s="1581"/>
    </row>
    <row r="60" spans="1:22" ht="25" customHeight="1">
      <c r="A60" s="39"/>
      <c r="B60" s="39"/>
      <c r="C60" s="39"/>
      <c r="D60" s="39"/>
      <c r="E60" s="39"/>
      <c r="F60" s="39"/>
      <c r="G60" s="39"/>
      <c r="H60" s="39"/>
      <c r="I60" s="56"/>
      <c r="J60" s="2513"/>
      <c r="K60" s="265"/>
      <c r="L60" s="266"/>
      <c r="M60" s="1492"/>
      <c r="N60" s="1493" t="s">
        <v>2063</v>
      </c>
      <c r="O60" s="266">
        <v>1.4</v>
      </c>
      <c r="P60" s="271">
        <v>1234</v>
      </c>
      <c r="Q60" s="265" t="s">
        <v>2059</v>
      </c>
      <c r="R60" s="266">
        <v>1.9</v>
      </c>
      <c r="S60" s="271">
        <v>1017</v>
      </c>
      <c r="T60" s="1579"/>
      <c r="U60" s="1580"/>
      <c r="V60" s="1581"/>
    </row>
    <row r="61" spans="1:22" ht="25" customHeight="1">
      <c r="A61" s="39"/>
      <c r="B61" s="39"/>
      <c r="C61" s="39"/>
      <c r="D61" s="39"/>
      <c r="E61" s="39"/>
      <c r="F61" s="39"/>
      <c r="G61" s="39"/>
      <c r="H61" s="39"/>
      <c r="I61" s="56"/>
      <c r="J61" s="2513"/>
      <c r="K61" s="265"/>
      <c r="L61" s="266"/>
      <c r="M61" s="1492"/>
      <c r="N61" s="1493" t="s">
        <v>2065</v>
      </c>
      <c r="O61" s="266">
        <v>0.8</v>
      </c>
      <c r="P61" s="271">
        <v>1305</v>
      </c>
      <c r="Q61" s="265" t="s">
        <v>545</v>
      </c>
      <c r="R61" s="266">
        <v>3.1</v>
      </c>
      <c r="S61" s="271">
        <v>1314</v>
      </c>
      <c r="T61" s="1579"/>
      <c r="U61" s="1580"/>
      <c r="V61" s="1581"/>
    </row>
    <row r="62" spans="1:22" ht="25.5" customHeight="1" thickBot="1">
      <c r="A62" s="39"/>
      <c r="B62" s="39"/>
      <c r="C62" s="39"/>
      <c r="D62" s="39"/>
      <c r="E62" s="39"/>
      <c r="F62" s="39"/>
      <c r="G62" s="39"/>
      <c r="H62" s="39"/>
      <c r="I62" s="56"/>
      <c r="J62" s="2513"/>
      <c r="K62" s="272"/>
      <c r="L62" s="273"/>
      <c r="M62" s="275"/>
      <c r="N62" s="285"/>
      <c r="O62" s="286"/>
      <c r="P62" s="287"/>
      <c r="Q62" s="280" t="s">
        <v>2064</v>
      </c>
      <c r="R62" s="278">
        <v>0.4</v>
      </c>
      <c r="S62" s="279">
        <v>1307</v>
      </c>
      <c r="T62" s="272"/>
      <c r="U62" s="273"/>
      <c r="V62" s="274"/>
    </row>
    <row r="63" spans="1:22" ht="25" customHeight="1">
      <c r="A63" s="39"/>
      <c r="B63" s="39"/>
      <c r="C63" s="39"/>
      <c r="D63" s="39"/>
      <c r="E63" s="39"/>
      <c r="F63" s="39"/>
      <c r="G63" s="39"/>
      <c r="H63" s="39"/>
      <c r="I63" s="39"/>
      <c r="J63" s="2514" t="s">
        <v>531</v>
      </c>
      <c r="K63" s="281" t="s">
        <v>2067</v>
      </c>
      <c r="L63" s="269">
        <v>0</v>
      </c>
      <c r="M63" s="270">
        <v>4050</v>
      </c>
      <c r="N63" s="281" t="s">
        <v>2019</v>
      </c>
      <c r="O63" s="269">
        <v>88.5</v>
      </c>
      <c r="P63" s="270">
        <v>112</v>
      </c>
      <c r="Q63" s="281" t="s">
        <v>2019</v>
      </c>
      <c r="R63" s="269">
        <v>107.9</v>
      </c>
      <c r="S63" s="270">
        <v>136</v>
      </c>
      <c r="T63" s="277"/>
      <c r="U63" s="273"/>
      <c r="V63" s="274"/>
    </row>
    <row r="64" spans="1:22" ht="25" customHeight="1">
      <c r="A64" s="39"/>
      <c r="B64" s="39"/>
      <c r="C64" s="39"/>
      <c r="D64" s="39"/>
      <c r="E64" s="39"/>
      <c r="F64" s="39"/>
      <c r="G64" s="39"/>
      <c r="H64" s="39"/>
      <c r="I64" s="39"/>
      <c r="J64" s="2515"/>
      <c r="K64" s="1316" t="s">
        <v>2056</v>
      </c>
      <c r="L64" s="266">
        <v>18.2</v>
      </c>
      <c r="M64" s="271">
        <v>411</v>
      </c>
      <c r="N64" s="1316" t="s">
        <v>2061</v>
      </c>
      <c r="O64" s="266">
        <v>0</v>
      </c>
      <c r="P64" s="271">
        <v>3780</v>
      </c>
      <c r="Q64" s="1316" t="s">
        <v>2068</v>
      </c>
      <c r="R64" s="266">
        <v>105</v>
      </c>
      <c r="S64" s="271">
        <v>193</v>
      </c>
      <c r="T64" s="1582"/>
      <c r="U64" s="1580"/>
      <c r="V64" s="1581"/>
    </row>
    <row r="65" spans="1:22" ht="25" customHeight="1">
      <c r="A65" s="39"/>
      <c r="B65" s="39"/>
      <c r="C65" s="39"/>
      <c r="D65" s="39"/>
      <c r="E65" s="39"/>
      <c r="F65" s="39"/>
      <c r="G65" s="39"/>
      <c r="H65" s="39"/>
      <c r="I65" s="39"/>
      <c r="J65" s="2515"/>
      <c r="K65" s="1316" t="s">
        <v>2057</v>
      </c>
      <c r="L65" s="266">
        <v>2.5</v>
      </c>
      <c r="M65" s="271">
        <v>1403</v>
      </c>
      <c r="N65" s="1316" t="s">
        <v>2062</v>
      </c>
      <c r="O65" s="266">
        <v>39</v>
      </c>
      <c r="P65" s="271">
        <v>365</v>
      </c>
      <c r="Q65" s="1316" t="s">
        <v>2061</v>
      </c>
      <c r="R65" s="266">
        <v>0.1</v>
      </c>
      <c r="S65" s="271">
        <v>4385</v>
      </c>
      <c r="T65" s="1582"/>
      <c r="U65" s="1580"/>
      <c r="V65" s="1581"/>
    </row>
    <row r="66" spans="1:22" ht="25" customHeight="1">
      <c r="A66" s="39"/>
      <c r="B66" s="39"/>
      <c r="C66" s="39"/>
      <c r="D66" s="39"/>
      <c r="E66" s="39"/>
      <c r="F66" s="39"/>
      <c r="G66" s="39"/>
      <c r="H66" s="39"/>
      <c r="I66" s="39"/>
      <c r="J66" s="2515"/>
      <c r="K66" s="1316" t="s">
        <v>2058</v>
      </c>
      <c r="L66" s="266">
        <v>3.9</v>
      </c>
      <c r="M66" s="271">
        <v>1635</v>
      </c>
      <c r="N66" s="1316" t="s">
        <v>2066</v>
      </c>
      <c r="O66" s="266">
        <v>13.7</v>
      </c>
      <c r="P66" s="271">
        <v>778</v>
      </c>
      <c r="Q66" s="1316" t="s">
        <v>2062</v>
      </c>
      <c r="R66" s="266">
        <v>26.4</v>
      </c>
      <c r="S66" s="271">
        <v>413</v>
      </c>
      <c r="T66" s="1582"/>
      <c r="U66" s="1580"/>
      <c r="V66" s="1581"/>
    </row>
    <row r="67" spans="1:22" ht="25" customHeight="1">
      <c r="A67" s="39"/>
      <c r="B67" s="39"/>
      <c r="C67" s="39"/>
      <c r="D67" s="39"/>
      <c r="E67" s="39"/>
      <c r="F67" s="39"/>
      <c r="G67" s="39"/>
      <c r="H67" s="39"/>
      <c r="I67" s="39"/>
      <c r="J67" s="2515"/>
      <c r="K67" s="265"/>
      <c r="L67" s="266"/>
      <c r="M67" s="271"/>
      <c r="N67" s="265" t="s">
        <v>1998</v>
      </c>
      <c r="O67" s="266">
        <v>2.9</v>
      </c>
      <c r="P67" s="271">
        <v>1511</v>
      </c>
      <c r="Q67" s="265" t="s">
        <v>1998</v>
      </c>
      <c r="R67" s="266">
        <v>2.2000000000000002</v>
      </c>
      <c r="S67" s="271">
        <v>1550</v>
      </c>
      <c r="T67" s="1582"/>
      <c r="U67" s="1580"/>
      <c r="V67" s="1581"/>
    </row>
    <row r="68" spans="1:22" ht="25" customHeight="1">
      <c r="A68" s="39"/>
      <c r="B68" s="39"/>
      <c r="C68" s="39"/>
      <c r="D68" s="39"/>
      <c r="E68" s="39"/>
      <c r="F68" s="39"/>
      <c r="G68" s="39"/>
      <c r="H68" s="39"/>
      <c r="I68" s="39"/>
      <c r="J68" s="2515"/>
      <c r="K68" s="265"/>
      <c r="L68" s="266"/>
      <c r="M68" s="271"/>
      <c r="N68" s="265" t="s">
        <v>2004</v>
      </c>
      <c r="O68" s="266">
        <v>6.5</v>
      </c>
      <c r="P68" s="271">
        <v>1735</v>
      </c>
      <c r="Q68" s="265" t="s">
        <v>2004</v>
      </c>
      <c r="R68" s="266">
        <v>5.2</v>
      </c>
      <c r="S68" s="271">
        <v>2685</v>
      </c>
      <c r="T68" s="277"/>
      <c r="U68" s="273"/>
      <c r="V68" s="274"/>
    </row>
    <row r="69" spans="1:22" ht="25" customHeight="1" thickBot="1">
      <c r="A69" s="39"/>
      <c r="B69" s="39"/>
      <c r="C69" s="39"/>
      <c r="D69" s="39"/>
      <c r="E69" s="39"/>
      <c r="F69" s="39"/>
      <c r="G69" s="39"/>
      <c r="H69" s="39"/>
      <c r="I69" s="39"/>
      <c r="J69" s="2515"/>
      <c r="K69" s="272"/>
      <c r="L69" s="273"/>
      <c r="M69" s="276"/>
      <c r="N69" s="1316" t="s">
        <v>2063</v>
      </c>
      <c r="O69" s="266">
        <v>0.1</v>
      </c>
      <c r="P69" s="271">
        <v>1812</v>
      </c>
      <c r="Q69" s="272" t="s">
        <v>2060</v>
      </c>
      <c r="R69" s="273">
        <v>0.7</v>
      </c>
      <c r="S69" s="276">
        <v>1456</v>
      </c>
      <c r="T69" s="277"/>
      <c r="U69" s="273"/>
      <c r="V69" s="274"/>
    </row>
    <row r="70" spans="1:22" ht="25" customHeight="1">
      <c r="A70" s="39"/>
      <c r="B70" s="39"/>
      <c r="C70" s="39"/>
      <c r="D70" s="39"/>
      <c r="E70" s="39"/>
      <c r="F70" s="39"/>
      <c r="G70" s="39"/>
      <c r="H70" s="39"/>
      <c r="I70" s="39"/>
      <c r="J70" s="2514" t="s">
        <v>533</v>
      </c>
      <c r="K70" s="268" t="s">
        <v>2069</v>
      </c>
      <c r="L70" s="269">
        <v>807</v>
      </c>
      <c r="M70" s="270">
        <v>182</v>
      </c>
      <c r="N70" s="281" t="s">
        <v>2074</v>
      </c>
      <c r="O70" s="269">
        <v>930.5</v>
      </c>
      <c r="P70" s="270">
        <v>176</v>
      </c>
      <c r="Q70" s="281" t="s">
        <v>2021</v>
      </c>
      <c r="R70" s="269">
        <v>922.7</v>
      </c>
      <c r="S70" s="270">
        <v>226</v>
      </c>
      <c r="T70" s="272"/>
      <c r="U70" s="273"/>
      <c r="V70" s="274"/>
    </row>
    <row r="71" spans="1:22" ht="25" customHeight="1">
      <c r="A71" s="39"/>
      <c r="B71" s="39"/>
      <c r="C71" s="39"/>
      <c r="D71" s="39"/>
      <c r="E71" s="39"/>
      <c r="F71" s="39"/>
      <c r="G71" s="39"/>
      <c r="H71" s="39"/>
      <c r="I71" s="39"/>
      <c r="J71" s="2515"/>
      <c r="K71" s="1493" t="s">
        <v>2070</v>
      </c>
      <c r="L71" s="266">
        <v>114.3</v>
      </c>
      <c r="M71" s="271">
        <v>96</v>
      </c>
      <c r="N71" s="1316" t="s">
        <v>2019</v>
      </c>
      <c r="O71" s="266">
        <v>136.1</v>
      </c>
      <c r="P71" s="271">
        <v>87</v>
      </c>
      <c r="Q71" s="1316" t="s">
        <v>2070</v>
      </c>
      <c r="R71" s="266">
        <v>233.6</v>
      </c>
      <c r="S71" s="271">
        <v>109</v>
      </c>
      <c r="T71" s="1579"/>
      <c r="U71" s="1580"/>
      <c r="V71" s="1581"/>
    </row>
    <row r="72" spans="1:22" ht="25" customHeight="1">
      <c r="A72" s="39"/>
      <c r="B72" s="39"/>
      <c r="C72" s="39"/>
      <c r="D72" s="39"/>
      <c r="E72" s="39"/>
      <c r="F72" s="39"/>
      <c r="G72" s="39"/>
      <c r="H72" s="39"/>
      <c r="I72" s="39"/>
      <c r="J72" s="2515"/>
      <c r="K72" s="1493" t="s">
        <v>2067</v>
      </c>
      <c r="L72" s="266">
        <v>0</v>
      </c>
      <c r="M72" s="271">
        <v>6131</v>
      </c>
      <c r="N72" s="1316" t="s">
        <v>2061</v>
      </c>
      <c r="O72" s="266">
        <v>0</v>
      </c>
      <c r="P72" s="271">
        <v>3258</v>
      </c>
      <c r="Q72" s="1316" t="s">
        <v>2068</v>
      </c>
      <c r="R72" s="266">
        <v>32.6</v>
      </c>
      <c r="S72" s="271">
        <v>198</v>
      </c>
      <c r="T72" s="1579"/>
      <c r="U72" s="1580"/>
      <c r="V72" s="1581"/>
    </row>
    <row r="73" spans="1:22" ht="25" customHeight="1">
      <c r="A73" s="39"/>
      <c r="B73" s="39"/>
      <c r="C73" s="39"/>
      <c r="D73" s="39"/>
      <c r="E73" s="39"/>
      <c r="F73" s="39"/>
      <c r="G73" s="39"/>
      <c r="H73" s="39"/>
      <c r="I73" s="39"/>
      <c r="J73" s="2515"/>
      <c r="K73" s="1493" t="s">
        <v>2071</v>
      </c>
      <c r="L73" s="266">
        <v>488.3</v>
      </c>
      <c r="M73" s="271">
        <v>83</v>
      </c>
      <c r="N73" s="1316" t="s">
        <v>2020</v>
      </c>
      <c r="O73" s="266">
        <v>571.79999999999995</v>
      </c>
      <c r="P73" s="271">
        <v>81</v>
      </c>
      <c r="Q73" s="1316" t="s">
        <v>529</v>
      </c>
      <c r="R73" s="266">
        <v>1.7</v>
      </c>
      <c r="S73" s="271">
        <v>901</v>
      </c>
      <c r="T73" s="1579"/>
      <c r="U73" s="1580"/>
      <c r="V73" s="1581"/>
    </row>
    <row r="74" spans="1:22" ht="25" customHeight="1">
      <c r="A74" s="39"/>
      <c r="B74" s="39"/>
      <c r="C74" s="39"/>
      <c r="D74" s="39"/>
      <c r="E74" s="39"/>
      <c r="F74" s="39"/>
      <c r="G74" s="39"/>
      <c r="H74" s="39"/>
      <c r="I74" s="39"/>
      <c r="J74" s="2515"/>
      <c r="K74" s="1493" t="s">
        <v>2072</v>
      </c>
      <c r="L74" s="266">
        <v>66.5</v>
      </c>
      <c r="M74" s="271">
        <v>169</v>
      </c>
      <c r="N74" s="1316" t="s">
        <v>2072</v>
      </c>
      <c r="O74" s="266">
        <v>76.8</v>
      </c>
      <c r="P74" s="271">
        <v>200</v>
      </c>
      <c r="Q74" s="1316" t="s">
        <v>2061</v>
      </c>
      <c r="R74" s="266">
        <v>0.1</v>
      </c>
      <c r="S74" s="271">
        <v>6239</v>
      </c>
      <c r="T74" s="1579"/>
      <c r="U74" s="1580"/>
      <c r="V74" s="1581"/>
    </row>
    <row r="75" spans="1:22" ht="25" customHeight="1">
      <c r="A75" s="39"/>
      <c r="B75" s="39"/>
      <c r="C75" s="39"/>
      <c r="D75" s="39"/>
      <c r="E75" s="39"/>
      <c r="F75" s="39"/>
      <c r="G75" s="39"/>
      <c r="H75" s="39"/>
      <c r="I75" s="39"/>
      <c r="J75" s="2515"/>
      <c r="K75" s="1493" t="s">
        <v>2073</v>
      </c>
      <c r="L75" s="266">
        <v>51.3</v>
      </c>
      <c r="M75" s="271">
        <v>518</v>
      </c>
      <c r="N75" s="1316" t="s">
        <v>2073</v>
      </c>
      <c r="O75" s="266">
        <v>59.6</v>
      </c>
      <c r="P75" s="271">
        <v>498</v>
      </c>
      <c r="Q75" s="1316" t="s">
        <v>2020</v>
      </c>
      <c r="R75" s="266">
        <v>404.7</v>
      </c>
      <c r="S75" s="271">
        <v>109</v>
      </c>
      <c r="T75" s="1579"/>
      <c r="U75" s="1580"/>
      <c r="V75" s="1581"/>
    </row>
    <row r="76" spans="1:22" ht="25" customHeight="1">
      <c r="A76" s="39"/>
      <c r="B76" s="39"/>
      <c r="C76" s="39"/>
      <c r="D76" s="39"/>
      <c r="E76" s="39"/>
      <c r="F76" s="39"/>
      <c r="G76" s="39"/>
      <c r="H76" s="39"/>
      <c r="I76" s="39"/>
      <c r="J76" s="2515"/>
      <c r="K76" s="1493" t="s">
        <v>2056</v>
      </c>
      <c r="L76" s="266">
        <v>2.7</v>
      </c>
      <c r="M76" s="271">
        <v>378</v>
      </c>
      <c r="N76" s="1316" t="s">
        <v>2062</v>
      </c>
      <c r="O76" s="266">
        <v>2.2000000000000002</v>
      </c>
      <c r="P76" s="271">
        <v>231</v>
      </c>
      <c r="Q76" s="1316" t="s">
        <v>2075</v>
      </c>
      <c r="R76" s="266">
        <v>85.2</v>
      </c>
      <c r="S76" s="271">
        <v>256</v>
      </c>
      <c r="T76" s="1579"/>
      <c r="U76" s="1580"/>
      <c r="V76" s="1581"/>
    </row>
    <row r="77" spans="1:22" ht="25" customHeight="1">
      <c r="A77" s="39"/>
      <c r="B77" s="39"/>
      <c r="C77" s="39"/>
      <c r="D77" s="39"/>
      <c r="E77" s="39"/>
      <c r="F77" s="39"/>
      <c r="G77" s="39"/>
      <c r="H77" s="39"/>
      <c r="I77" s="39"/>
      <c r="J77" s="2515"/>
      <c r="K77" s="1493" t="s">
        <v>2005</v>
      </c>
      <c r="L77" s="266">
        <v>56.9</v>
      </c>
      <c r="M77" s="271">
        <v>725</v>
      </c>
      <c r="N77" s="1316" t="s">
        <v>2018</v>
      </c>
      <c r="O77" s="266">
        <v>61</v>
      </c>
      <c r="P77" s="271">
        <v>725</v>
      </c>
      <c r="Q77" s="1316" t="s">
        <v>2022</v>
      </c>
      <c r="R77" s="266">
        <v>60.2</v>
      </c>
      <c r="S77" s="271">
        <v>519</v>
      </c>
      <c r="T77" s="1579"/>
      <c r="U77" s="1580"/>
      <c r="V77" s="1581"/>
    </row>
    <row r="78" spans="1:22" ht="25" customHeight="1">
      <c r="A78" s="39"/>
      <c r="B78" s="39"/>
      <c r="C78" s="39"/>
      <c r="D78" s="39"/>
      <c r="E78" s="39"/>
      <c r="F78" s="39"/>
      <c r="G78" s="39"/>
      <c r="H78" s="39"/>
      <c r="I78" s="39"/>
      <c r="J78" s="2515"/>
      <c r="K78" s="1493" t="s">
        <v>2057</v>
      </c>
      <c r="L78" s="266">
        <v>2.2000000000000002</v>
      </c>
      <c r="M78" s="271">
        <v>1323</v>
      </c>
      <c r="N78" s="1316" t="s">
        <v>1998</v>
      </c>
      <c r="O78" s="266">
        <v>1.4</v>
      </c>
      <c r="P78" s="271">
        <v>1351</v>
      </c>
      <c r="Q78" s="1316" t="s">
        <v>2062</v>
      </c>
      <c r="R78" s="266">
        <v>1.3</v>
      </c>
      <c r="S78" s="271">
        <v>187</v>
      </c>
      <c r="T78" s="1579"/>
      <c r="U78" s="1580"/>
      <c r="V78" s="1581"/>
    </row>
    <row r="79" spans="1:22" ht="25" customHeight="1">
      <c r="A79" s="39"/>
      <c r="B79" s="39"/>
      <c r="C79" s="39"/>
      <c r="D79" s="39"/>
      <c r="E79" s="39"/>
      <c r="F79" s="39"/>
      <c r="G79" s="39"/>
      <c r="H79" s="39"/>
      <c r="I79" s="39"/>
      <c r="J79" s="2515"/>
      <c r="K79" s="1493" t="s">
        <v>2058</v>
      </c>
      <c r="L79" s="266">
        <v>1.9</v>
      </c>
      <c r="M79" s="271">
        <v>1648</v>
      </c>
      <c r="N79" s="1316" t="s">
        <v>2004</v>
      </c>
      <c r="O79" s="266">
        <v>3.2</v>
      </c>
      <c r="P79" s="271">
        <v>2033</v>
      </c>
      <c r="Q79" s="1316" t="s">
        <v>2018</v>
      </c>
      <c r="R79" s="266">
        <v>79.900000000000006</v>
      </c>
      <c r="S79" s="271">
        <v>674</v>
      </c>
      <c r="T79" s="1579"/>
      <c r="U79" s="1580"/>
      <c r="V79" s="1581"/>
    </row>
    <row r="80" spans="1:22" ht="25" customHeight="1">
      <c r="A80" s="39"/>
      <c r="B80" s="39"/>
      <c r="C80" s="39"/>
      <c r="D80" s="39"/>
      <c r="E80" s="39"/>
      <c r="F80" s="39"/>
      <c r="G80" s="39"/>
      <c r="H80" s="39"/>
      <c r="I80" s="39"/>
      <c r="J80" s="2515"/>
      <c r="K80" s="1493" t="s">
        <v>2059</v>
      </c>
      <c r="L80" s="266">
        <v>0.7</v>
      </c>
      <c r="M80" s="271">
        <v>1038</v>
      </c>
      <c r="N80" s="265" t="s">
        <v>2017</v>
      </c>
      <c r="O80" s="266">
        <v>0.5</v>
      </c>
      <c r="P80" s="271">
        <v>939</v>
      </c>
      <c r="Q80" s="265" t="s">
        <v>1998</v>
      </c>
      <c r="R80" s="266">
        <v>1.7</v>
      </c>
      <c r="S80" s="271">
        <v>1732</v>
      </c>
      <c r="T80" s="272"/>
      <c r="U80" s="273"/>
      <c r="V80" s="274"/>
    </row>
    <row r="81" spans="1:23" ht="25" customHeight="1">
      <c r="A81" s="39"/>
      <c r="B81" s="39"/>
      <c r="C81" s="39"/>
      <c r="D81" s="39"/>
      <c r="E81" s="39"/>
      <c r="F81" s="39"/>
      <c r="G81" s="39"/>
      <c r="H81" s="39"/>
      <c r="I81" s="39"/>
      <c r="J81" s="2515"/>
      <c r="K81" s="1493"/>
      <c r="L81" s="266"/>
      <c r="M81" s="271"/>
      <c r="N81" s="1316" t="s">
        <v>2063</v>
      </c>
      <c r="O81" s="266">
        <v>0</v>
      </c>
      <c r="P81" s="271">
        <v>2430</v>
      </c>
      <c r="Q81" s="1316" t="s">
        <v>2004</v>
      </c>
      <c r="R81" s="266">
        <v>2.9</v>
      </c>
      <c r="S81" s="271">
        <v>3635</v>
      </c>
      <c r="T81" s="1579"/>
      <c r="U81" s="1580"/>
      <c r="V81" s="1581"/>
    </row>
    <row r="82" spans="1:23" ht="25" customHeight="1">
      <c r="A82" s="39"/>
      <c r="B82" s="39"/>
      <c r="C82" s="39"/>
      <c r="D82" s="39"/>
      <c r="E82" s="39"/>
      <c r="F82" s="39"/>
      <c r="G82" s="39"/>
      <c r="H82" s="39"/>
      <c r="I82" s="39"/>
      <c r="J82" s="2515"/>
      <c r="K82" s="1493"/>
      <c r="L82" s="266"/>
      <c r="M82" s="271"/>
      <c r="N82" s="265"/>
      <c r="O82" s="266"/>
      <c r="P82" s="271"/>
      <c r="Q82" s="265" t="s">
        <v>530</v>
      </c>
      <c r="R82" s="266">
        <v>0.6</v>
      </c>
      <c r="S82" s="271">
        <v>1009</v>
      </c>
      <c r="T82" s="1579"/>
      <c r="U82" s="1580"/>
      <c r="V82" s="1581"/>
    </row>
    <row r="83" spans="1:23" ht="25" customHeight="1" thickBot="1">
      <c r="A83" s="284"/>
      <c r="B83" s="284"/>
      <c r="C83" s="284"/>
      <c r="D83" s="284"/>
      <c r="E83" s="284"/>
      <c r="F83" s="284"/>
      <c r="G83" s="284"/>
      <c r="H83" s="284"/>
      <c r="I83" s="39"/>
      <c r="J83" s="2516"/>
      <c r="K83" s="285"/>
      <c r="L83" s="286"/>
      <c r="M83" s="287"/>
      <c r="N83" s="288"/>
      <c r="O83" s="286"/>
      <c r="P83" s="287"/>
      <c r="Q83" s="288" t="s">
        <v>2063</v>
      </c>
      <c r="R83" s="286">
        <v>0.1</v>
      </c>
      <c r="S83" s="287">
        <v>2344</v>
      </c>
      <c r="T83" s="282"/>
      <c r="U83" s="283"/>
      <c r="V83" s="282"/>
      <c r="W83" s="72"/>
    </row>
    <row r="84" spans="1:23" ht="25" customHeight="1">
      <c r="I84" s="39"/>
      <c r="J84" s="289" t="s">
        <v>534</v>
      </c>
      <c r="K84" s="158"/>
      <c r="L84" s="158"/>
      <c r="M84" s="158"/>
      <c r="N84" s="158"/>
      <c r="O84" s="158"/>
      <c r="P84" s="158"/>
      <c r="Q84" s="158"/>
      <c r="R84" s="158"/>
      <c r="S84" s="158"/>
      <c r="T84" s="56"/>
      <c r="U84" s="56"/>
      <c r="V84" s="72"/>
      <c r="W84" s="72"/>
    </row>
    <row r="85" spans="1:23" ht="25" customHeight="1">
      <c r="I85" s="39"/>
      <c r="J85" s="156"/>
      <c r="K85" s="158"/>
      <c r="L85" s="156"/>
      <c r="M85" s="156"/>
      <c r="N85" s="156"/>
      <c r="O85" s="156"/>
      <c r="P85" s="156"/>
      <c r="Q85" s="156" t="s">
        <v>535</v>
      </c>
      <c r="R85" s="156">
        <v>106.6</v>
      </c>
      <c r="S85" s="156">
        <v>37</v>
      </c>
      <c r="T85" s="39"/>
      <c r="U85" s="39"/>
    </row>
    <row r="86" spans="1:23" ht="25" customHeight="1">
      <c r="I86" s="39"/>
      <c r="K86" s="72"/>
      <c r="Q86" s="673" t="s">
        <v>536</v>
      </c>
      <c r="R86" s="40">
        <v>36.1</v>
      </c>
      <c r="S86" s="40">
        <v>90</v>
      </c>
      <c r="T86" s="39"/>
      <c r="U86" s="39"/>
    </row>
    <row r="87" spans="1:23" ht="25" customHeight="1">
      <c r="I87" s="39"/>
      <c r="K87" s="72"/>
      <c r="Q87" s="40" t="s">
        <v>529</v>
      </c>
      <c r="R87" s="40">
        <v>1.7</v>
      </c>
      <c r="S87" s="40">
        <v>592</v>
      </c>
      <c r="T87" s="284"/>
      <c r="U87" s="284"/>
      <c r="V87" s="156"/>
    </row>
    <row r="88" spans="1:23" ht="25" customHeight="1">
      <c r="I88" s="39"/>
      <c r="K88" s="72"/>
      <c r="Q88" s="40" t="s">
        <v>537</v>
      </c>
      <c r="R88" s="40">
        <v>0.2</v>
      </c>
      <c r="S88" s="40">
        <v>2045</v>
      </c>
      <c r="T88" s="284"/>
      <c r="U88" s="284"/>
      <c r="V88" s="156"/>
      <c r="W88" s="156"/>
    </row>
    <row r="89" spans="1:23" ht="24.75" customHeight="1">
      <c r="I89" s="39"/>
      <c r="Q89" s="40" t="s">
        <v>538</v>
      </c>
      <c r="R89" s="40">
        <v>319.8</v>
      </c>
      <c r="S89" s="40">
        <v>46</v>
      </c>
      <c r="W89" s="156"/>
    </row>
    <row r="90" spans="1:23" ht="17.149999999999999" customHeight="1">
      <c r="I90" s="39"/>
      <c r="Q90" s="40" t="s">
        <v>539</v>
      </c>
      <c r="R90" s="40">
        <v>184.9</v>
      </c>
      <c r="S90" s="40">
        <v>57</v>
      </c>
    </row>
    <row r="91" spans="1:23" ht="17.149999999999999" customHeight="1">
      <c r="I91" s="39"/>
      <c r="Q91" s="40" t="s">
        <v>540</v>
      </c>
      <c r="R91" s="40">
        <v>44.5</v>
      </c>
      <c r="S91" s="40">
        <v>420</v>
      </c>
    </row>
    <row r="92" spans="1:23" s="156" customFormat="1">
      <c r="A92" s="40"/>
      <c r="B92" s="40"/>
      <c r="C92" s="40"/>
      <c r="D92" s="40"/>
      <c r="E92" s="40"/>
      <c r="F92" s="40"/>
      <c r="G92" s="40"/>
      <c r="H92" s="40"/>
      <c r="I92" s="284"/>
      <c r="J92" s="40"/>
      <c r="K92" s="40"/>
      <c r="L92" s="40"/>
      <c r="M92" s="40"/>
      <c r="N92" s="40"/>
      <c r="O92" s="40"/>
      <c r="P92" s="40"/>
      <c r="Q92" s="40" t="s">
        <v>541</v>
      </c>
      <c r="R92" s="40">
        <v>1</v>
      </c>
      <c r="S92" s="40">
        <v>213</v>
      </c>
      <c r="T92" s="40"/>
      <c r="U92" s="40"/>
      <c r="V92" s="40"/>
      <c r="W92" s="40"/>
    </row>
    <row r="93" spans="1:23" s="156" customFormat="1">
      <c r="A93" s="40"/>
      <c r="B93" s="40"/>
      <c r="C93" s="40"/>
      <c r="D93" s="40"/>
      <c r="E93" s="40"/>
      <c r="F93" s="40"/>
      <c r="G93" s="40"/>
      <c r="H93" s="40"/>
      <c r="I93" s="284"/>
      <c r="J93" s="40"/>
      <c r="K93" s="40"/>
      <c r="L93" s="40"/>
      <c r="M93" s="40"/>
      <c r="N93" s="40"/>
      <c r="O93" s="40"/>
      <c r="P93" s="40"/>
      <c r="Q93" s="40" t="s">
        <v>542</v>
      </c>
      <c r="R93" s="40">
        <v>36.200000000000003</v>
      </c>
      <c r="S93" s="40">
        <v>550</v>
      </c>
      <c r="T93" s="40"/>
      <c r="U93" s="40"/>
      <c r="V93" s="40"/>
      <c r="W93" s="40"/>
    </row>
    <row r="94" spans="1:23">
      <c r="Q94" s="40" t="s">
        <v>543</v>
      </c>
      <c r="R94" s="40">
        <v>1.2</v>
      </c>
      <c r="S94" s="40">
        <v>1251</v>
      </c>
    </row>
    <row r="95" spans="1:23">
      <c r="Q95" s="40" t="s">
        <v>544</v>
      </c>
      <c r="R95" s="40">
        <v>6.5</v>
      </c>
      <c r="S95" s="40">
        <v>702</v>
      </c>
    </row>
    <row r="96" spans="1:23">
      <c r="Q96" s="40" t="s">
        <v>530</v>
      </c>
      <c r="R96" s="40">
        <v>4.2</v>
      </c>
      <c r="S96" s="40">
        <v>485</v>
      </c>
    </row>
    <row r="97" spans="17:19">
      <c r="Q97" s="40" t="s">
        <v>545</v>
      </c>
      <c r="R97" s="40">
        <v>2</v>
      </c>
      <c r="S97" s="40">
        <v>589</v>
      </c>
    </row>
  </sheetData>
  <mergeCells count="23">
    <mergeCell ref="J51:S51"/>
    <mergeCell ref="B2:H2"/>
    <mergeCell ref="F3:H3"/>
    <mergeCell ref="A4:A6"/>
    <mergeCell ref="B4:B6"/>
    <mergeCell ref="C4:E5"/>
    <mergeCell ref="F4:G5"/>
    <mergeCell ref="H4:H5"/>
    <mergeCell ref="K4:K6"/>
    <mergeCell ref="L4:L6"/>
    <mergeCell ref="M4:O5"/>
    <mergeCell ref="P4:Q5"/>
    <mergeCell ref="R4:R5"/>
    <mergeCell ref="J55:J62"/>
    <mergeCell ref="J63:J69"/>
    <mergeCell ref="J70:J83"/>
    <mergeCell ref="R52:S52"/>
    <mergeCell ref="T52:V52"/>
    <mergeCell ref="J53:J54"/>
    <mergeCell ref="K53:M53"/>
    <mergeCell ref="N53:P53"/>
    <mergeCell ref="Q53:S53"/>
    <mergeCell ref="T53:V53"/>
  </mergeCells>
  <phoneticPr fontId="3"/>
  <dataValidations count="2">
    <dataValidation imeMode="off" allowBlank="1" showInputMessage="1" showErrorMessage="1" sqref="O55:P83 R55:S83 U55:V83 L55:M83" xr:uid="{00000000-0002-0000-1500-000000000000}"/>
    <dataValidation imeMode="hiragana" allowBlank="1" showInputMessage="1" showErrorMessage="1" sqref="N55:N83 Q55:Q83 T55:T83 K55:K83" xr:uid="{00000000-0002-0000-1500-000001000000}"/>
  </dataValidations>
  <pageMargins left="0.59055118110236227" right="0.23622047244094491" top="0.39370078740157483" bottom="0.43307086614173229" header="0.51181102362204722" footer="0.39370078740157483"/>
  <pageSetup paperSize="9" scale="70" orientation="portrait" r:id="rId1"/>
  <headerFooter alignWithMargins="0"/>
  <drawing r:id="rId2"/>
  <legacy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tabColor theme="5" tint="-0.249977111117893"/>
  </sheetPr>
  <dimension ref="A1:U64"/>
  <sheetViews>
    <sheetView showGridLines="0" view="pageBreakPreview" topLeftCell="A34" zoomScaleNormal="100" zoomScaleSheetLayoutView="100" workbookViewId="0">
      <selection activeCell="M74" sqref="M74"/>
    </sheetView>
  </sheetViews>
  <sheetFormatPr defaultColWidth="9" defaultRowHeight="14"/>
  <cols>
    <col min="1" max="1" width="11.08203125" style="646" customWidth="1"/>
    <col min="2" max="2" width="11.58203125" style="646" customWidth="1"/>
    <col min="3" max="3" width="11.5" style="646" customWidth="1"/>
    <col min="4" max="4" width="11" style="646" customWidth="1"/>
    <col min="5" max="5" width="11.5" style="646" customWidth="1"/>
    <col min="6" max="6" width="11.58203125" style="646" customWidth="1"/>
    <col min="7" max="7" width="13" style="646" customWidth="1"/>
    <col min="8" max="8" width="12.83203125" style="646" customWidth="1"/>
    <col min="9" max="9" width="13" style="646" customWidth="1"/>
    <col min="10" max="10" width="13.25" style="646" customWidth="1"/>
    <col min="11" max="16384" width="9" style="646"/>
  </cols>
  <sheetData>
    <row r="1" spans="1:10" ht="12" customHeight="1"/>
    <row r="2" spans="1:10" s="670" customFormat="1" ht="26.25" customHeight="1">
      <c r="A2" s="2374" t="s">
        <v>546</v>
      </c>
      <c r="B2" s="2374"/>
      <c r="C2" s="2374"/>
      <c r="D2" s="2374"/>
      <c r="E2" s="2374"/>
      <c r="F2" s="2374"/>
      <c r="G2" s="2374"/>
      <c r="H2" s="2374"/>
      <c r="I2" s="2374"/>
      <c r="J2" s="2374"/>
    </row>
    <row r="3" spans="1:10" s="670" customFormat="1" ht="23.25" customHeight="1">
      <c r="A3" s="11"/>
      <c r="B3" s="3"/>
      <c r="C3" s="2529" t="s">
        <v>547</v>
      </c>
      <c r="D3" s="2529"/>
      <c r="E3" s="2529"/>
      <c r="F3" s="2529"/>
      <c r="G3" s="2529"/>
      <c r="H3" s="2530"/>
      <c r="I3" s="2530"/>
      <c r="J3" s="2530"/>
    </row>
    <row r="4" spans="1:10" s="670" customFormat="1" ht="15.75" customHeight="1" thickBot="1">
      <c r="A4" s="3" t="s">
        <v>548</v>
      </c>
      <c r="B4" s="3"/>
      <c r="C4" s="3"/>
      <c r="D4" s="3"/>
      <c r="E4" s="3"/>
      <c r="F4" s="3"/>
      <c r="G4" s="2531" t="s">
        <v>549</v>
      </c>
      <c r="H4" s="2486"/>
      <c r="I4" s="2486"/>
      <c r="J4" s="2486"/>
    </row>
    <row r="5" spans="1:10">
      <c r="A5" s="2367" t="s">
        <v>5</v>
      </c>
      <c r="B5" s="2375" t="s">
        <v>550</v>
      </c>
      <c r="C5" s="2376"/>
      <c r="D5" s="2377"/>
      <c r="E5" s="2375" t="s">
        <v>551</v>
      </c>
      <c r="F5" s="2376"/>
      <c r="G5" s="2377"/>
      <c r="H5" s="2375" t="s">
        <v>552</v>
      </c>
      <c r="I5" s="2376"/>
      <c r="J5" s="2376"/>
    </row>
    <row r="6" spans="1:10">
      <c r="A6" s="2370"/>
      <c r="B6" s="27" t="s">
        <v>285</v>
      </c>
      <c r="C6" s="27" t="s">
        <v>553</v>
      </c>
      <c r="D6" s="27" t="s">
        <v>554</v>
      </c>
      <c r="E6" s="27" t="s">
        <v>285</v>
      </c>
      <c r="F6" s="27" t="s">
        <v>553</v>
      </c>
      <c r="G6" s="27" t="s">
        <v>554</v>
      </c>
      <c r="H6" s="27" t="s">
        <v>285</v>
      </c>
      <c r="I6" s="27" t="s">
        <v>553</v>
      </c>
      <c r="J6" s="27" t="s">
        <v>554</v>
      </c>
    </row>
    <row r="7" spans="1:10" ht="14.25" customHeight="1">
      <c r="A7" s="290" t="s">
        <v>1991</v>
      </c>
      <c r="B7" s="147">
        <v>164</v>
      </c>
      <c r="C7" s="147">
        <v>162</v>
      </c>
      <c r="D7" s="147">
        <v>178</v>
      </c>
      <c r="E7" s="147">
        <v>1945</v>
      </c>
      <c r="F7" s="147">
        <v>1891</v>
      </c>
      <c r="G7" s="147">
        <v>2348</v>
      </c>
      <c r="H7" s="147">
        <v>7611</v>
      </c>
      <c r="I7" s="147">
        <v>7490</v>
      </c>
      <c r="J7" s="147">
        <v>8520</v>
      </c>
    </row>
    <row r="8" spans="1:10" ht="14.25" customHeight="1">
      <c r="A8" s="198" t="s">
        <v>555</v>
      </c>
      <c r="B8" s="147">
        <v>164</v>
      </c>
      <c r="C8" s="147">
        <v>161</v>
      </c>
      <c r="D8" s="147">
        <v>181</v>
      </c>
      <c r="E8" s="147">
        <v>1908</v>
      </c>
      <c r="F8" s="147">
        <v>1848</v>
      </c>
      <c r="G8" s="147">
        <v>2356</v>
      </c>
      <c r="H8" s="147">
        <v>7793</v>
      </c>
      <c r="I8" s="147">
        <v>7673</v>
      </c>
      <c r="J8" s="147">
        <v>8685</v>
      </c>
    </row>
    <row r="9" spans="1:10" ht="14.25" customHeight="1">
      <c r="A9" s="198" t="s">
        <v>556</v>
      </c>
      <c r="B9" s="147">
        <v>140</v>
      </c>
      <c r="C9" s="147">
        <v>138</v>
      </c>
      <c r="D9" s="147">
        <v>160</v>
      </c>
      <c r="E9" s="147">
        <v>1540</v>
      </c>
      <c r="F9" s="147">
        <v>1474</v>
      </c>
      <c r="G9" s="147">
        <v>2037</v>
      </c>
      <c r="H9" s="147">
        <v>7531</v>
      </c>
      <c r="I9" s="147">
        <v>7410</v>
      </c>
      <c r="J9" s="147">
        <v>8435</v>
      </c>
    </row>
    <row r="10" spans="1:10" ht="14.25" customHeight="1">
      <c r="A10" s="198" t="s">
        <v>21</v>
      </c>
      <c r="B10" s="291">
        <v>134</v>
      </c>
      <c r="C10" s="291">
        <v>132</v>
      </c>
      <c r="D10" s="291">
        <v>151</v>
      </c>
      <c r="E10" s="291">
        <v>1421</v>
      </c>
      <c r="F10" s="291">
        <v>1357</v>
      </c>
      <c r="G10" s="291">
        <v>1915</v>
      </c>
      <c r="H10" s="291">
        <v>7328</v>
      </c>
      <c r="I10" s="291">
        <v>7224</v>
      </c>
      <c r="J10" s="291">
        <v>8141</v>
      </c>
    </row>
    <row r="11" spans="1:10" ht="14.25" customHeight="1">
      <c r="A11" s="198" t="s">
        <v>22</v>
      </c>
      <c r="B11" s="291">
        <v>140</v>
      </c>
      <c r="C11" s="291">
        <v>137</v>
      </c>
      <c r="D11" s="291">
        <v>158</v>
      </c>
      <c r="E11" s="291">
        <v>1532</v>
      </c>
      <c r="F11" s="291">
        <v>1466</v>
      </c>
      <c r="G11" s="291">
        <v>2046</v>
      </c>
      <c r="H11" s="291">
        <v>7422</v>
      </c>
      <c r="I11" s="291">
        <v>7317</v>
      </c>
      <c r="J11" s="291">
        <v>8246</v>
      </c>
    </row>
    <row r="12" spans="1:10" ht="14.25" customHeight="1">
      <c r="A12" s="198" t="s">
        <v>23</v>
      </c>
      <c r="B12" s="291">
        <v>155</v>
      </c>
      <c r="C12" s="291">
        <v>153</v>
      </c>
      <c r="D12" s="291">
        <v>170</v>
      </c>
      <c r="E12" s="291">
        <v>1782</v>
      </c>
      <c r="F12" s="291">
        <v>1723</v>
      </c>
      <c r="G12" s="291">
        <v>2241</v>
      </c>
      <c r="H12" s="291">
        <v>7761</v>
      </c>
      <c r="I12" s="291">
        <v>7688</v>
      </c>
      <c r="J12" s="291">
        <v>8335</v>
      </c>
    </row>
    <row r="13" spans="1:10" ht="14.25" customHeight="1">
      <c r="A13" s="198" t="s">
        <v>1702</v>
      </c>
      <c r="B13" s="291">
        <v>157</v>
      </c>
      <c r="C13" s="291">
        <v>156</v>
      </c>
      <c r="D13" s="291">
        <v>171</v>
      </c>
      <c r="E13" s="291">
        <v>1822</v>
      </c>
      <c r="F13" s="291">
        <v>1769</v>
      </c>
      <c r="G13" s="291">
        <v>2244</v>
      </c>
      <c r="H13" s="291">
        <v>7819</v>
      </c>
      <c r="I13" s="291">
        <v>7724</v>
      </c>
      <c r="J13" s="291">
        <v>8568</v>
      </c>
    </row>
    <row r="14" spans="1:10" ht="14.25" customHeight="1">
      <c r="A14" s="198" t="s">
        <v>1236</v>
      </c>
      <c r="B14" s="291">
        <v>142</v>
      </c>
      <c r="C14" s="291">
        <v>140.5</v>
      </c>
      <c r="D14" s="291">
        <v>155.5</v>
      </c>
      <c r="E14" s="291">
        <v>1576</v>
      </c>
      <c r="F14" s="291">
        <v>1527.5</v>
      </c>
      <c r="G14" s="291">
        <v>1957</v>
      </c>
      <c r="H14" s="291">
        <v>7855.5</v>
      </c>
      <c r="I14" s="291">
        <v>7778</v>
      </c>
      <c r="J14" s="291">
        <v>8462.5</v>
      </c>
    </row>
    <row r="15" spans="1:10" ht="14.25" customHeight="1">
      <c r="A15" s="47" t="s">
        <v>582</v>
      </c>
      <c r="B15" s="291">
        <v>170</v>
      </c>
      <c r="C15" s="291">
        <v>169</v>
      </c>
      <c r="D15" s="291">
        <v>182.5</v>
      </c>
      <c r="E15" s="291">
        <v>2026.5</v>
      </c>
      <c r="F15" s="291">
        <v>1986</v>
      </c>
      <c r="G15" s="291">
        <v>2351</v>
      </c>
      <c r="H15" s="291">
        <v>8329</v>
      </c>
      <c r="I15" s="291">
        <v>8260.5</v>
      </c>
      <c r="J15" s="291">
        <v>8871.5</v>
      </c>
    </row>
    <row r="16" spans="1:10" ht="14.25" customHeight="1">
      <c r="A16" s="47" t="s">
        <v>1697</v>
      </c>
      <c r="B16" s="291">
        <v>178.5</v>
      </c>
      <c r="C16" s="291">
        <v>177</v>
      </c>
      <c r="D16" s="291">
        <v>191.5</v>
      </c>
      <c r="E16" s="291">
        <v>2223</v>
      </c>
      <c r="F16" s="291">
        <v>2175.5</v>
      </c>
      <c r="G16" s="291">
        <v>2607.5</v>
      </c>
      <c r="H16" s="291">
        <v>8871</v>
      </c>
      <c r="I16" s="291">
        <v>8797.5</v>
      </c>
      <c r="J16" s="291">
        <v>9466.5</v>
      </c>
    </row>
    <row r="17" spans="1:21" ht="14.25" customHeight="1">
      <c r="A17" s="47" t="s">
        <v>1874</v>
      </c>
      <c r="B17" s="291">
        <v>182</v>
      </c>
      <c r="C17" s="291">
        <v>181</v>
      </c>
      <c r="D17" s="291">
        <v>194</v>
      </c>
      <c r="E17" s="291">
        <v>2263</v>
      </c>
      <c r="F17" s="291">
        <v>2209.5</v>
      </c>
      <c r="G17" s="291">
        <v>2698.5</v>
      </c>
      <c r="H17" s="291">
        <v>8885.5</v>
      </c>
      <c r="I17" s="291">
        <v>8820</v>
      </c>
      <c r="J17" s="291">
        <v>9418.5</v>
      </c>
    </row>
    <row r="18" spans="1:21" ht="14.25" customHeight="1">
      <c r="A18" s="47"/>
      <c r="B18" s="291"/>
      <c r="C18" s="291"/>
      <c r="D18" s="291"/>
      <c r="E18" s="291"/>
      <c r="F18" s="291"/>
      <c r="G18" s="291"/>
      <c r="H18" s="291"/>
      <c r="I18" s="291"/>
      <c r="J18" s="291"/>
    </row>
    <row r="19" spans="1:21">
      <c r="A19" s="144" t="s">
        <v>1204</v>
      </c>
      <c r="B19" s="33">
        <v>174</v>
      </c>
      <c r="C19" s="33">
        <v>173</v>
      </c>
      <c r="D19" s="33">
        <v>187</v>
      </c>
      <c r="E19" s="33">
        <v>2112</v>
      </c>
      <c r="F19" s="33">
        <v>2062</v>
      </c>
      <c r="G19" s="33">
        <v>2511</v>
      </c>
      <c r="H19" s="33">
        <v>8707</v>
      </c>
      <c r="I19" s="33">
        <v>8653</v>
      </c>
      <c r="J19" s="33">
        <v>9133</v>
      </c>
    </row>
    <row r="20" spans="1:21">
      <c r="A20" s="144" t="s">
        <v>1232</v>
      </c>
      <c r="B20" s="33" t="s">
        <v>557</v>
      </c>
      <c r="C20" s="33" t="s">
        <v>557</v>
      </c>
      <c r="D20" s="33" t="s">
        <v>557</v>
      </c>
      <c r="E20" s="33" t="s">
        <v>557</v>
      </c>
      <c r="F20" s="33" t="s">
        <v>557</v>
      </c>
      <c r="G20" s="33" t="s">
        <v>557</v>
      </c>
      <c r="H20" s="33" t="s">
        <v>557</v>
      </c>
      <c r="I20" s="33" t="s">
        <v>557</v>
      </c>
      <c r="J20" s="33" t="s">
        <v>557</v>
      </c>
    </row>
    <row r="21" spans="1:21">
      <c r="A21" s="144" t="s">
        <v>199</v>
      </c>
      <c r="B21" s="33" t="s">
        <v>557</v>
      </c>
      <c r="C21" s="33" t="s">
        <v>557</v>
      </c>
      <c r="D21" s="33" t="s">
        <v>557</v>
      </c>
      <c r="E21" s="33" t="s">
        <v>557</v>
      </c>
      <c r="F21" s="33" t="s">
        <v>557</v>
      </c>
      <c r="G21" s="33" t="s">
        <v>557</v>
      </c>
      <c r="H21" s="33" t="s">
        <v>557</v>
      </c>
      <c r="I21" s="33" t="s">
        <v>557</v>
      </c>
      <c r="J21" s="33" t="s">
        <v>557</v>
      </c>
      <c r="L21" s="1133" t="s">
        <v>1601</v>
      </c>
    </row>
    <row r="22" spans="1:21">
      <c r="A22" s="144" t="s">
        <v>200</v>
      </c>
      <c r="B22" s="33" t="s">
        <v>557</v>
      </c>
      <c r="C22" s="33" t="s">
        <v>557</v>
      </c>
      <c r="D22" s="33" t="s">
        <v>557</v>
      </c>
      <c r="E22" s="33" t="s">
        <v>557</v>
      </c>
      <c r="F22" s="33" t="s">
        <v>557</v>
      </c>
      <c r="G22" s="33" t="s">
        <v>557</v>
      </c>
      <c r="H22" s="33" t="s">
        <v>557</v>
      </c>
      <c r="I22" s="33" t="s">
        <v>557</v>
      </c>
      <c r="J22" s="33" t="s">
        <v>557</v>
      </c>
      <c r="L22" s="1137" t="s">
        <v>1520</v>
      </c>
    </row>
    <row r="23" spans="1:21" ht="14.5" thickBot="1">
      <c r="A23" s="144" t="s">
        <v>201</v>
      </c>
      <c r="B23" s="33" t="s">
        <v>557</v>
      </c>
      <c r="C23" s="33" t="s">
        <v>557</v>
      </c>
      <c r="D23" s="33" t="s">
        <v>557</v>
      </c>
      <c r="E23" s="33" t="s">
        <v>557</v>
      </c>
      <c r="F23" s="33" t="s">
        <v>557</v>
      </c>
      <c r="G23" s="33" t="s">
        <v>557</v>
      </c>
      <c r="H23" s="33" t="s">
        <v>557</v>
      </c>
      <c r="I23" s="33" t="s">
        <v>557</v>
      </c>
      <c r="J23" s="33" t="s">
        <v>557</v>
      </c>
      <c r="L23" s="1132" t="s">
        <v>1519</v>
      </c>
      <c r="M23" s="1055" t="s">
        <v>1518</v>
      </c>
      <c r="N23" s="1055" t="s">
        <v>1882</v>
      </c>
      <c r="O23" s="3"/>
      <c r="P23" s="3"/>
      <c r="Q23" s="3"/>
      <c r="R23" s="2531" t="s">
        <v>549</v>
      </c>
      <c r="S23" s="2486"/>
      <c r="T23" s="2486"/>
      <c r="U23" s="2486"/>
    </row>
    <row r="24" spans="1:21">
      <c r="A24" s="144" t="s">
        <v>202</v>
      </c>
      <c r="B24" s="33" t="s">
        <v>557</v>
      </c>
      <c r="C24" s="33" t="s">
        <v>557</v>
      </c>
      <c r="D24" s="33" t="s">
        <v>557</v>
      </c>
      <c r="E24" s="33" t="s">
        <v>557</v>
      </c>
      <c r="F24" s="33" t="s">
        <v>557</v>
      </c>
      <c r="G24" s="33" t="s">
        <v>557</v>
      </c>
      <c r="H24" s="33" t="s">
        <v>557</v>
      </c>
      <c r="I24" s="33" t="s">
        <v>557</v>
      </c>
      <c r="J24" s="33" t="s">
        <v>557</v>
      </c>
      <c r="L24" s="2367" t="s">
        <v>5</v>
      </c>
      <c r="M24" s="2375" t="s">
        <v>550</v>
      </c>
      <c r="N24" s="2376"/>
      <c r="O24" s="2377"/>
      <c r="P24" s="2375" t="s">
        <v>551</v>
      </c>
      <c r="Q24" s="2376"/>
      <c r="R24" s="2377"/>
      <c r="S24" s="2375" t="s">
        <v>552</v>
      </c>
      <c r="T24" s="2376"/>
      <c r="U24" s="2376"/>
    </row>
    <row r="25" spans="1:21">
      <c r="A25" s="144" t="s">
        <v>203</v>
      </c>
      <c r="B25" s="33">
        <v>180</v>
      </c>
      <c r="C25" s="33">
        <v>179</v>
      </c>
      <c r="D25" s="33">
        <v>195</v>
      </c>
      <c r="E25" s="33">
        <v>2278</v>
      </c>
      <c r="F25" s="33">
        <v>2230</v>
      </c>
      <c r="G25" s="33">
        <v>2666</v>
      </c>
      <c r="H25" s="33">
        <v>8972</v>
      </c>
      <c r="I25" s="33">
        <v>8892</v>
      </c>
      <c r="J25" s="33">
        <v>9620</v>
      </c>
      <c r="L25" s="2370"/>
      <c r="M25" s="1061" t="s">
        <v>285</v>
      </c>
      <c r="N25" s="1061" t="s">
        <v>553</v>
      </c>
      <c r="O25" s="1061" t="s">
        <v>554</v>
      </c>
      <c r="P25" s="1061" t="s">
        <v>285</v>
      </c>
      <c r="Q25" s="1061" t="s">
        <v>553</v>
      </c>
      <c r="R25" s="1061" t="s">
        <v>554</v>
      </c>
      <c r="S25" s="1061" t="s">
        <v>285</v>
      </c>
      <c r="T25" s="1061" t="s">
        <v>553</v>
      </c>
      <c r="U25" s="1061" t="s">
        <v>554</v>
      </c>
    </row>
    <row r="26" spans="1:21">
      <c r="A26" s="144" t="s">
        <v>204</v>
      </c>
      <c r="B26" s="33" t="s">
        <v>557</v>
      </c>
      <c r="C26" s="33" t="s">
        <v>557</v>
      </c>
      <c r="D26" s="33" t="s">
        <v>557</v>
      </c>
      <c r="E26" s="33" t="s">
        <v>557</v>
      </c>
      <c r="F26" s="33" t="s">
        <v>557</v>
      </c>
      <c r="G26" s="33" t="s">
        <v>557</v>
      </c>
      <c r="H26" s="33" t="s">
        <v>557</v>
      </c>
      <c r="I26" s="33" t="s">
        <v>557</v>
      </c>
      <c r="J26" s="33" t="s">
        <v>557</v>
      </c>
    </row>
    <row r="27" spans="1:21">
      <c r="A27" s="144" t="s">
        <v>205</v>
      </c>
      <c r="B27" s="33" t="s">
        <v>557</v>
      </c>
      <c r="C27" s="33" t="s">
        <v>557</v>
      </c>
      <c r="D27" s="33" t="s">
        <v>557</v>
      </c>
      <c r="E27" s="33" t="s">
        <v>557</v>
      </c>
      <c r="F27" s="33" t="s">
        <v>557</v>
      </c>
      <c r="G27" s="33" t="s">
        <v>557</v>
      </c>
      <c r="H27" s="33" t="s">
        <v>557</v>
      </c>
      <c r="I27" s="33" t="s">
        <v>557</v>
      </c>
      <c r="J27" s="33" t="s">
        <v>557</v>
      </c>
      <c r="L27" s="1133" t="s">
        <v>1994</v>
      </c>
    </row>
    <row r="28" spans="1:21">
      <c r="A28" s="144" t="s">
        <v>1262</v>
      </c>
      <c r="B28" s="33" t="s">
        <v>557</v>
      </c>
      <c r="C28" s="33" t="s">
        <v>557</v>
      </c>
      <c r="D28" s="33" t="s">
        <v>557</v>
      </c>
      <c r="E28" s="33" t="s">
        <v>557</v>
      </c>
      <c r="F28" s="33" t="s">
        <v>557</v>
      </c>
      <c r="G28" s="33" t="s">
        <v>557</v>
      </c>
      <c r="H28" s="33" t="s">
        <v>557</v>
      </c>
      <c r="I28" s="33" t="s">
        <v>557</v>
      </c>
      <c r="J28" s="33" t="s">
        <v>557</v>
      </c>
    </row>
    <row r="29" spans="1:21">
      <c r="A29" s="144" t="s">
        <v>206</v>
      </c>
      <c r="B29" s="33" t="s">
        <v>557</v>
      </c>
      <c r="C29" s="33" t="s">
        <v>557</v>
      </c>
      <c r="D29" s="33" t="s">
        <v>557</v>
      </c>
      <c r="E29" s="33" t="s">
        <v>557</v>
      </c>
      <c r="F29" s="33" t="s">
        <v>557</v>
      </c>
      <c r="G29" s="33" t="s">
        <v>557</v>
      </c>
      <c r="H29" s="33" t="s">
        <v>557</v>
      </c>
      <c r="I29" s="33" t="s">
        <v>557</v>
      </c>
      <c r="J29" s="33" t="s">
        <v>557</v>
      </c>
      <c r="L29" s="1134" t="s">
        <v>1993</v>
      </c>
      <c r="M29" s="1102" t="s">
        <v>557</v>
      </c>
      <c r="N29" s="1102" t="s">
        <v>557</v>
      </c>
      <c r="O29" s="1102" t="s">
        <v>557</v>
      </c>
      <c r="P29" s="1102" t="s">
        <v>557</v>
      </c>
      <c r="Q29" s="1102" t="s">
        <v>557</v>
      </c>
      <c r="R29" s="1102" t="s">
        <v>557</v>
      </c>
      <c r="S29" s="1102" t="s">
        <v>557</v>
      </c>
      <c r="T29" s="1102" t="s">
        <v>557</v>
      </c>
      <c r="U29" s="1102" t="s">
        <v>557</v>
      </c>
    </row>
    <row r="30" spans="1:21">
      <c r="A30" s="144" t="s">
        <v>207</v>
      </c>
      <c r="B30" s="33" t="s">
        <v>557</v>
      </c>
      <c r="C30" s="33" t="s">
        <v>557</v>
      </c>
      <c r="D30" s="33" t="s">
        <v>557</v>
      </c>
      <c r="E30" s="33" t="s">
        <v>557</v>
      </c>
      <c r="F30" s="33" t="s">
        <v>557</v>
      </c>
      <c r="G30" s="33" t="s">
        <v>557</v>
      </c>
      <c r="H30" s="33" t="s">
        <v>557</v>
      </c>
      <c r="I30" s="33" t="s">
        <v>557</v>
      </c>
      <c r="J30" s="33" t="s">
        <v>557</v>
      </c>
      <c r="L30" s="1134" t="s">
        <v>201</v>
      </c>
      <c r="M30" s="1102" t="s">
        <v>557</v>
      </c>
      <c r="N30" s="1102" t="s">
        <v>557</v>
      </c>
      <c r="O30" s="1102" t="s">
        <v>557</v>
      </c>
      <c r="P30" s="1102" t="s">
        <v>557</v>
      </c>
      <c r="Q30" s="1102" t="s">
        <v>557</v>
      </c>
      <c r="R30" s="1102" t="s">
        <v>557</v>
      </c>
      <c r="S30" s="1102" t="s">
        <v>557</v>
      </c>
      <c r="T30" s="1102" t="s">
        <v>557</v>
      </c>
      <c r="U30" s="1102" t="s">
        <v>557</v>
      </c>
    </row>
    <row r="31" spans="1:21">
      <c r="A31" s="144" t="s">
        <v>1723</v>
      </c>
      <c r="B31" s="33">
        <v>177</v>
      </c>
      <c r="C31" s="33">
        <v>175</v>
      </c>
      <c r="D31" s="33">
        <v>188</v>
      </c>
      <c r="E31" s="33">
        <v>2168</v>
      </c>
      <c r="F31" s="33">
        <v>2121</v>
      </c>
      <c r="G31" s="33">
        <v>2549</v>
      </c>
      <c r="H31" s="33">
        <v>8770</v>
      </c>
      <c r="I31" s="33">
        <v>8703</v>
      </c>
      <c r="J31" s="33">
        <v>9313</v>
      </c>
      <c r="L31" s="1134" t="s">
        <v>202</v>
      </c>
      <c r="M31" s="1102" t="s">
        <v>557</v>
      </c>
      <c r="N31" s="1102" t="s">
        <v>557</v>
      </c>
      <c r="O31" s="1102" t="s">
        <v>557</v>
      </c>
      <c r="P31" s="1102" t="s">
        <v>557</v>
      </c>
      <c r="Q31" s="1102" t="s">
        <v>557</v>
      </c>
      <c r="R31" s="1102" t="s">
        <v>557</v>
      </c>
      <c r="S31" s="1102" t="s">
        <v>557</v>
      </c>
      <c r="T31" s="1102" t="s">
        <v>557</v>
      </c>
      <c r="U31" s="1102" t="s">
        <v>557</v>
      </c>
    </row>
    <row r="32" spans="1:21">
      <c r="A32" s="18" t="s">
        <v>1232</v>
      </c>
      <c r="B32" s="33" t="s">
        <v>557</v>
      </c>
      <c r="C32" s="33" t="s">
        <v>557</v>
      </c>
      <c r="D32" s="33" t="s">
        <v>557</v>
      </c>
      <c r="E32" s="33" t="s">
        <v>557</v>
      </c>
      <c r="F32" s="33" t="s">
        <v>557</v>
      </c>
      <c r="G32" s="33" t="s">
        <v>557</v>
      </c>
      <c r="H32" s="33" t="s">
        <v>557</v>
      </c>
      <c r="I32" s="33" t="s">
        <v>557</v>
      </c>
      <c r="J32" s="33" t="s">
        <v>557</v>
      </c>
      <c r="L32" s="18" t="s">
        <v>203</v>
      </c>
      <c r="M32" s="33">
        <v>181</v>
      </c>
      <c r="N32" s="33">
        <v>180</v>
      </c>
      <c r="O32" s="33">
        <v>193</v>
      </c>
      <c r="P32" s="33">
        <v>2257</v>
      </c>
      <c r="Q32" s="33">
        <v>2205</v>
      </c>
      <c r="R32" s="33">
        <v>2681</v>
      </c>
      <c r="S32" s="33">
        <v>8710</v>
      </c>
      <c r="T32" s="33">
        <v>8625</v>
      </c>
      <c r="U32" s="33">
        <v>9399</v>
      </c>
    </row>
    <row r="33" spans="1:21">
      <c r="A33" s="18" t="s">
        <v>199</v>
      </c>
      <c r="B33" s="33" t="s">
        <v>557</v>
      </c>
      <c r="C33" s="33" t="s">
        <v>557</v>
      </c>
      <c r="D33" s="33" t="s">
        <v>557</v>
      </c>
      <c r="E33" s="33" t="s">
        <v>557</v>
      </c>
      <c r="F33" s="33" t="s">
        <v>557</v>
      </c>
      <c r="G33" s="33" t="s">
        <v>557</v>
      </c>
      <c r="H33" s="33" t="s">
        <v>557</v>
      </c>
      <c r="I33" s="33" t="s">
        <v>557</v>
      </c>
      <c r="J33" s="33" t="s">
        <v>557</v>
      </c>
      <c r="L33" s="18" t="s">
        <v>204</v>
      </c>
      <c r="M33" s="292" t="s">
        <v>557</v>
      </c>
      <c r="N33" s="292" t="s">
        <v>557</v>
      </c>
      <c r="O33" s="292" t="s">
        <v>557</v>
      </c>
      <c r="P33" s="292" t="s">
        <v>557</v>
      </c>
      <c r="Q33" s="292" t="s">
        <v>557</v>
      </c>
      <c r="R33" s="292" t="s">
        <v>557</v>
      </c>
      <c r="S33" s="292" t="s">
        <v>557</v>
      </c>
      <c r="T33" s="292" t="s">
        <v>557</v>
      </c>
      <c r="U33" s="292" t="s">
        <v>557</v>
      </c>
    </row>
    <row r="34" spans="1:21">
      <c r="A34" s="18" t="s">
        <v>200</v>
      </c>
      <c r="B34" s="33" t="s">
        <v>557</v>
      </c>
      <c r="C34" s="33" t="s">
        <v>557</v>
      </c>
      <c r="D34" s="33" t="s">
        <v>557</v>
      </c>
      <c r="E34" s="33" t="s">
        <v>557</v>
      </c>
      <c r="F34" s="33" t="s">
        <v>557</v>
      </c>
      <c r="G34" s="33" t="s">
        <v>557</v>
      </c>
      <c r="H34" s="33" t="s">
        <v>557</v>
      </c>
      <c r="I34" s="33" t="s">
        <v>557</v>
      </c>
      <c r="J34" s="33" t="s">
        <v>557</v>
      </c>
      <c r="L34" s="18" t="s">
        <v>205</v>
      </c>
      <c r="M34" s="292" t="s">
        <v>557</v>
      </c>
      <c r="N34" s="292" t="s">
        <v>557</v>
      </c>
      <c r="O34" s="292" t="s">
        <v>557</v>
      </c>
      <c r="P34" s="292" t="s">
        <v>557</v>
      </c>
      <c r="Q34" s="292" t="s">
        <v>557</v>
      </c>
      <c r="R34" s="292" t="s">
        <v>557</v>
      </c>
      <c r="S34" s="292" t="s">
        <v>557</v>
      </c>
      <c r="T34" s="292" t="s">
        <v>557</v>
      </c>
      <c r="U34" s="292" t="s">
        <v>557</v>
      </c>
    </row>
    <row r="35" spans="1:21">
      <c r="A35" s="18" t="s">
        <v>201</v>
      </c>
      <c r="B35" s="33" t="s">
        <v>557</v>
      </c>
      <c r="C35" s="33" t="s">
        <v>557</v>
      </c>
      <c r="D35" s="33" t="s">
        <v>557</v>
      </c>
      <c r="E35" s="33" t="s">
        <v>557</v>
      </c>
      <c r="F35" s="33" t="s">
        <v>557</v>
      </c>
      <c r="G35" s="33" t="s">
        <v>557</v>
      </c>
      <c r="H35" s="33" t="s">
        <v>557</v>
      </c>
      <c r="I35" s="33" t="s">
        <v>557</v>
      </c>
      <c r="J35" s="33" t="s">
        <v>557</v>
      </c>
      <c r="L35" s="18" t="s">
        <v>1262</v>
      </c>
      <c r="M35" s="292" t="s">
        <v>557</v>
      </c>
      <c r="N35" s="292" t="s">
        <v>557</v>
      </c>
      <c r="O35" s="292" t="s">
        <v>557</v>
      </c>
      <c r="P35" s="292" t="s">
        <v>557</v>
      </c>
      <c r="Q35" s="292" t="s">
        <v>557</v>
      </c>
      <c r="R35" s="292" t="s">
        <v>557</v>
      </c>
      <c r="S35" s="292" t="s">
        <v>557</v>
      </c>
      <c r="T35" s="292" t="s">
        <v>557</v>
      </c>
      <c r="U35" s="292" t="s">
        <v>557</v>
      </c>
    </row>
    <row r="36" spans="1:21">
      <c r="A36" s="18" t="s">
        <v>202</v>
      </c>
      <c r="B36" s="33" t="s">
        <v>557</v>
      </c>
      <c r="C36" s="33" t="s">
        <v>557</v>
      </c>
      <c r="D36" s="33" t="s">
        <v>557</v>
      </c>
      <c r="E36" s="33" t="s">
        <v>557</v>
      </c>
      <c r="F36" s="33" t="s">
        <v>557</v>
      </c>
      <c r="G36" s="33" t="s">
        <v>557</v>
      </c>
      <c r="H36" s="33" t="s">
        <v>557</v>
      </c>
      <c r="I36" s="33" t="s">
        <v>557</v>
      </c>
      <c r="J36" s="33" t="s">
        <v>557</v>
      </c>
      <c r="L36" s="18" t="s">
        <v>206</v>
      </c>
      <c r="M36" s="292" t="s">
        <v>557</v>
      </c>
      <c r="N36" s="292" t="s">
        <v>557</v>
      </c>
      <c r="O36" s="292" t="s">
        <v>557</v>
      </c>
      <c r="P36" s="292" t="s">
        <v>557</v>
      </c>
      <c r="Q36" s="292" t="s">
        <v>557</v>
      </c>
      <c r="R36" s="292" t="s">
        <v>557</v>
      </c>
      <c r="S36" s="292" t="s">
        <v>557</v>
      </c>
      <c r="T36" s="292" t="s">
        <v>557</v>
      </c>
      <c r="U36" s="292" t="s">
        <v>557</v>
      </c>
    </row>
    <row r="37" spans="1:21">
      <c r="A37" s="144" t="s">
        <v>203</v>
      </c>
      <c r="B37" s="33">
        <v>181</v>
      </c>
      <c r="C37" s="33">
        <v>180</v>
      </c>
      <c r="D37" s="33">
        <v>193</v>
      </c>
      <c r="E37" s="33">
        <v>2257</v>
      </c>
      <c r="F37" s="33">
        <v>2205</v>
      </c>
      <c r="G37" s="33">
        <v>2681</v>
      </c>
      <c r="H37" s="33">
        <v>8710</v>
      </c>
      <c r="I37" s="33">
        <v>8625</v>
      </c>
      <c r="J37" s="33">
        <v>9399</v>
      </c>
      <c r="L37" s="18" t="s">
        <v>207</v>
      </c>
      <c r="M37" s="292" t="s">
        <v>557</v>
      </c>
      <c r="N37" s="292" t="s">
        <v>557</v>
      </c>
      <c r="O37" s="292" t="s">
        <v>557</v>
      </c>
      <c r="P37" s="292" t="s">
        <v>557</v>
      </c>
      <c r="Q37" s="292" t="s">
        <v>557</v>
      </c>
      <c r="R37" s="292" t="s">
        <v>557</v>
      </c>
      <c r="S37" s="292" t="s">
        <v>557</v>
      </c>
      <c r="T37" s="292" t="s">
        <v>557</v>
      </c>
      <c r="U37" s="292" t="s">
        <v>557</v>
      </c>
    </row>
    <row r="38" spans="1:21">
      <c r="A38" s="18" t="s">
        <v>204</v>
      </c>
      <c r="B38" s="33" t="s">
        <v>557</v>
      </c>
      <c r="C38" s="33" t="s">
        <v>557</v>
      </c>
      <c r="D38" s="33" t="s">
        <v>557</v>
      </c>
      <c r="E38" s="33" t="s">
        <v>557</v>
      </c>
      <c r="F38" s="33" t="s">
        <v>557</v>
      </c>
      <c r="G38" s="33" t="s">
        <v>557</v>
      </c>
      <c r="H38" s="33" t="s">
        <v>557</v>
      </c>
      <c r="I38" s="33" t="s">
        <v>557</v>
      </c>
      <c r="J38" s="33" t="s">
        <v>557</v>
      </c>
      <c r="L38" s="144" t="s">
        <v>1992</v>
      </c>
      <c r="M38" s="33">
        <v>183</v>
      </c>
      <c r="N38" s="33">
        <v>182</v>
      </c>
      <c r="O38" s="33">
        <v>195</v>
      </c>
      <c r="P38" s="33">
        <v>2269</v>
      </c>
      <c r="Q38" s="33">
        <v>2214</v>
      </c>
      <c r="R38" s="33">
        <v>2716</v>
      </c>
      <c r="S38" s="33">
        <v>9061</v>
      </c>
      <c r="T38" s="33">
        <v>9015</v>
      </c>
      <c r="U38" s="33">
        <v>9438</v>
      </c>
    </row>
    <row r="39" spans="1:21">
      <c r="A39" s="18" t="s">
        <v>205</v>
      </c>
      <c r="B39" s="33" t="s">
        <v>557</v>
      </c>
      <c r="C39" s="33" t="s">
        <v>557</v>
      </c>
      <c r="D39" s="33" t="s">
        <v>557</v>
      </c>
      <c r="E39" s="33" t="s">
        <v>557</v>
      </c>
      <c r="F39" s="33" t="s">
        <v>557</v>
      </c>
      <c r="G39" s="33" t="s">
        <v>557</v>
      </c>
      <c r="H39" s="33" t="s">
        <v>557</v>
      </c>
      <c r="I39" s="33" t="s">
        <v>557</v>
      </c>
      <c r="J39" s="33" t="s">
        <v>557</v>
      </c>
      <c r="L39" s="144" t="s">
        <v>1232</v>
      </c>
      <c r="M39" s="292" t="s">
        <v>557</v>
      </c>
      <c r="N39" s="292" t="s">
        <v>557</v>
      </c>
      <c r="O39" s="292" t="s">
        <v>557</v>
      </c>
      <c r="P39" s="292" t="s">
        <v>557</v>
      </c>
      <c r="Q39" s="292" t="s">
        <v>557</v>
      </c>
      <c r="R39" s="292" t="s">
        <v>557</v>
      </c>
      <c r="S39" s="292" t="s">
        <v>557</v>
      </c>
      <c r="T39" s="292" t="s">
        <v>557</v>
      </c>
      <c r="U39" s="292" t="s">
        <v>557</v>
      </c>
    </row>
    <row r="40" spans="1:21">
      <c r="A40" s="18" t="s">
        <v>1262</v>
      </c>
      <c r="B40" s="33" t="s">
        <v>557</v>
      </c>
      <c r="C40" s="33" t="s">
        <v>557</v>
      </c>
      <c r="D40" s="33" t="s">
        <v>557</v>
      </c>
      <c r="E40" s="33" t="s">
        <v>557</v>
      </c>
      <c r="F40" s="33" t="s">
        <v>557</v>
      </c>
      <c r="G40" s="33" t="s">
        <v>557</v>
      </c>
      <c r="H40" s="33" t="s">
        <v>557</v>
      </c>
      <c r="I40" s="33" t="s">
        <v>557</v>
      </c>
      <c r="J40" s="33" t="s">
        <v>557</v>
      </c>
      <c r="L40" s="144" t="s">
        <v>199</v>
      </c>
      <c r="M40" s="292" t="s">
        <v>557</v>
      </c>
      <c r="N40" s="292" t="s">
        <v>557</v>
      </c>
      <c r="O40" s="292" t="s">
        <v>557</v>
      </c>
      <c r="P40" s="292" t="s">
        <v>557</v>
      </c>
      <c r="Q40" s="292" t="s">
        <v>557</v>
      </c>
      <c r="R40" s="292" t="s">
        <v>557</v>
      </c>
      <c r="S40" s="292" t="s">
        <v>557</v>
      </c>
      <c r="T40" s="292" t="s">
        <v>557</v>
      </c>
      <c r="U40" s="292" t="s">
        <v>557</v>
      </c>
    </row>
    <row r="41" spans="1:21">
      <c r="A41" s="18" t="s">
        <v>206</v>
      </c>
      <c r="B41" s="33" t="s">
        <v>557</v>
      </c>
      <c r="C41" s="33" t="s">
        <v>557</v>
      </c>
      <c r="D41" s="33" t="s">
        <v>557</v>
      </c>
      <c r="E41" s="33" t="s">
        <v>557</v>
      </c>
      <c r="F41" s="33" t="s">
        <v>557</v>
      </c>
      <c r="G41" s="33" t="s">
        <v>557</v>
      </c>
      <c r="H41" s="33" t="s">
        <v>557</v>
      </c>
      <c r="I41" s="33" t="s">
        <v>557</v>
      </c>
      <c r="J41" s="33" t="s">
        <v>557</v>
      </c>
    </row>
    <row r="42" spans="1:21">
      <c r="A42" s="18" t="s">
        <v>207</v>
      </c>
      <c r="B42" s="33" t="s">
        <v>557</v>
      </c>
      <c r="C42" s="33" t="s">
        <v>557</v>
      </c>
      <c r="D42" s="33" t="s">
        <v>557</v>
      </c>
      <c r="E42" s="33" t="s">
        <v>557</v>
      </c>
      <c r="F42" s="33" t="s">
        <v>557</v>
      </c>
      <c r="G42" s="33" t="s">
        <v>557</v>
      </c>
      <c r="H42" s="33" t="s">
        <v>557</v>
      </c>
      <c r="I42" s="33" t="s">
        <v>557</v>
      </c>
      <c r="J42" s="33" t="s">
        <v>557</v>
      </c>
      <c r="L42" s="1135" t="s">
        <v>1512</v>
      </c>
      <c r="M42" s="1136">
        <f>AVERAGE(M32:M38)</f>
        <v>182</v>
      </c>
      <c r="N42" s="1136">
        <f t="shared" ref="N42:U42" si="0">AVERAGE(N32:N38)</f>
        <v>181</v>
      </c>
      <c r="O42" s="1136">
        <f t="shared" si="0"/>
        <v>194</v>
      </c>
      <c r="P42" s="1136">
        <f t="shared" si="0"/>
        <v>2263</v>
      </c>
      <c r="Q42" s="1136">
        <f t="shared" si="0"/>
        <v>2209.5</v>
      </c>
      <c r="R42" s="1136">
        <f t="shared" si="0"/>
        <v>2698.5</v>
      </c>
      <c r="S42" s="1136">
        <f t="shared" si="0"/>
        <v>8885.5</v>
      </c>
      <c r="T42" s="1136">
        <f t="shared" si="0"/>
        <v>8820</v>
      </c>
      <c r="U42" s="1136">
        <f t="shared" si="0"/>
        <v>9418.5</v>
      </c>
    </row>
    <row r="43" spans="1:21">
      <c r="A43" s="18" t="s">
        <v>1899</v>
      </c>
      <c r="B43" s="33">
        <v>183</v>
      </c>
      <c r="C43" s="33">
        <v>182</v>
      </c>
      <c r="D43" s="33">
        <v>195</v>
      </c>
      <c r="E43" s="33">
        <v>2269</v>
      </c>
      <c r="F43" s="33">
        <v>2214</v>
      </c>
      <c r="G43" s="33">
        <v>2716</v>
      </c>
      <c r="H43" s="33">
        <v>9061</v>
      </c>
      <c r="I43" s="33">
        <v>9015</v>
      </c>
      <c r="J43" s="33">
        <v>9438</v>
      </c>
      <c r="K43" s="671"/>
    </row>
    <row r="44" spans="1:21">
      <c r="A44" s="18" t="s">
        <v>1232</v>
      </c>
      <c r="B44" s="33" t="s">
        <v>557</v>
      </c>
      <c r="C44" s="33" t="s">
        <v>557</v>
      </c>
      <c r="D44" s="33" t="s">
        <v>557</v>
      </c>
      <c r="E44" s="33" t="s">
        <v>557</v>
      </c>
      <c r="F44" s="33" t="s">
        <v>557</v>
      </c>
      <c r="G44" s="33" t="s">
        <v>557</v>
      </c>
      <c r="H44" s="33" t="s">
        <v>557</v>
      </c>
      <c r="I44" s="33" t="s">
        <v>557</v>
      </c>
      <c r="J44" s="33" t="s">
        <v>557</v>
      </c>
      <c r="K44" s="671"/>
    </row>
    <row r="45" spans="1:21">
      <c r="A45" s="18" t="s">
        <v>199</v>
      </c>
      <c r="B45" s="33" t="s">
        <v>557</v>
      </c>
      <c r="C45" s="33" t="s">
        <v>557</v>
      </c>
      <c r="D45" s="33" t="s">
        <v>557</v>
      </c>
      <c r="E45" s="33" t="s">
        <v>557</v>
      </c>
      <c r="F45" s="33" t="s">
        <v>557</v>
      </c>
      <c r="G45" s="33" t="s">
        <v>557</v>
      </c>
      <c r="H45" s="33" t="s">
        <v>557</v>
      </c>
      <c r="I45" s="33" t="s">
        <v>557</v>
      </c>
      <c r="J45" s="33" t="s">
        <v>557</v>
      </c>
    </row>
    <row r="46" spans="1:21">
      <c r="A46" s="18" t="s">
        <v>200</v>
      </c>
      <c r="B46" s="33" t="s">
        <v>557</v>
      </c>
      <c r="C46" s="33" t="s">
        <v>557</v>
      </c>
      <c r="D46" s="33" t="s">
        <v>557</v>
      </c>
      <c r="E46" s="33" t="s">
        <v>557</v>
      </c>
      <c r="F46" s="33" t="s">
        <v>557</v>
      </c>
      <c r="G46" s="33" t="s">
        <v>557</v>
      </c>
      <c r="H46" s="33" t="s">
        <v>557</v>
      </c>
      <c r="I46" s="33" t="s">
        <v>557</v>
      </c>
      <c r="J46" s="33" t="s">
        <v>557</v>
      </c>
    </row>
    <row r="47" spans="1:21">
      <c r="A47" s="18" t="s">
        <v>201</v>
      </c>
      <c r="B47" s="33" t="s">
        <v>557</v>
      </c>
      <c r="C47" s="33" t="s">
        <v>557</v>
      </c>
      <c r="D47" s="33" t="s">
        <v>557</v>
      </c>
      <c r="E47" s="33" t="s">
        <v>557</v>
      </c>
      <c r="F47" s="33" t="s">
        <v>557</v>
      </c>
      <c r="G47" s="33" t="s">
        <v>557</v>
      </c>
      <c r="H47" s="33" t="s">
        <v>557</v>
      </c>
      <c r="I47" s="33" t="s">
        <v>557</v>
      </c>
      <c r="J47" s="33" t="s">
        <v>557</v>
      </c>
    </row>
    <row r="48" spans="1:21">
      <c r="A48" s="18" t="s">
        <v>202</v>
      </c>
      <c r="B48" s="33" t="s">
        <v>557</v>
      </c>
      <c r="C48" s="33" t="s">
        <v>557</v>
      </c>
      <c r="D48" s="33" t="s">
        <v>557</v>
      </c>
      <c r="E48" s="33" t="s">
        <v>557</v>
      </c>
      <c r="F48" s="33" t="s">
        <v>557</v>
      </c>
      <c r="G48" s="33" t="s">
        <v>557</v>
      </c>
      <c r="H48" s="33" t="s">
        <v>557</v>
      </c>
      <c r="I48" s="33" t="s">
        <v>557</v>
      </c>
      <c r="J48" s="33" t="s">
        <v>557</v>
      </c>
    </row>
    <row r="49" spans="1:10">
      <c r="A49" s="18" t="s">
        <v>203</v>
      </c>
      <c r="B49" s="33">
        <v>183</v>
      </c>
      <c r="C49" s="33">
        <v>181</v>
      </c>
      <c r="D49" s="33">
        <v>199</v>
      </c>
      <c r="E49" s="33">
        <v>2293</v>
      </c>
      <c r="F49" s="33">
        <v>2228</v>
      </c>
      <c r="G49" s="33">
        <v>2808</v>
      </c>
      <c r="H49" s="33">
        <v>9119</v>
      </c>
      <c r="I49" s="33">
        <v>9063</v>
      </c>
      <c r="J49" s="33">
        <v>9559</v>
      </c>
    </row>
    <row r="50" spans="1:10">
      <c r="A50" s="18"/>
      <c r="B50" s="292"/>
      <c r="C50" s="292"/>
      <c r="D50" s="292"/>
      <c r="E50" s="292"/>
      <c r="F50" s="292"/>
      <c r="G50" s="292"/>
      <c r="H50" s="292"/>
      <c r="I50" s="292"/>
      <c r="J50" s="292"/>
    </row>
    <row r="51" spans="1:10">
      <c r="A51" s="4" t="s">
        <v>52</v>
      </c>
      <c r="B51" s="33" t="s">
        <v>557</v>
      </c>
      <c r="C51" s="33" t="s">
        <v>557</v>
      </c>
      <c r="D51" s="33" t="s">
        <v>557</v>
      </c>
      <c r="E51" s="33" t="s">
        <v>557</v>
      </c>
      <c r="F51" s="33" t="s">
        <v>557</v>
      </c>
      <c r="G51" s="33" t="s">
        <v>557</v>
      </c>
      <c r="H51" s="33" t="s">
        <v>557</v>
      </c>
      <c r="I51" s="33" t="s">
        <v>557</v>
      </c>
      <c r="J51" s="33" t="s">
        <v>557</v>
      </c>
    </row>
    <row r="52" spans="1:10" ht="14.5" thickBot="1">
      <c r="A52" s="294" t="s">
        <v>36</v>
      </c>
      <c r="B52" s="1247">
        <f t="shared" ref="B52:J52" si="1">(B49/B37)*100-100</f>
        <v>1.1049723756906076</v>
      </c>
      <c r="C52" s="1247">
        <f t="shared" si="1"/>
        <v>0.55555555555555713</v>
      </c>
      <c r="D52" s="1247">
        <f t="shared" si="1"/>
        <v>3.1088082901554515</v>
      </c>
      <c r="E52" s="1247">
        <f t="shared" si="1"/>
        <v>1.5950376606114247</v>
      </c>
      <c r="F52" s="1247">
        <f t="shared" si="1"/>
        <v>1.0430839002267618</v>
      </c>
      <c r="G52" s="1247">
        <f t="shared" si="1"/>
        <v>4.7370384185005463</v>
      </c>
      <c r="H52" s="1247">
        <f t="shared" si="1"/>
        <v>4.6957520091848437</v>
      </c>
      <c r="I52" s="1247">
        <f t="shared" si="1"/>
        <v>5.0782608695652272</v>
      </c>
      <c r="J52" s="1247">
        <f t="shared" si="1"/>
        <v>1.7023087562506589</v>
      </c>
    </row>
    <row r="53" spans="1:10">
      <c r="A53" s="11" t="s">
        <v>558</v>
      </c>
      <c r="B53" s="11"/>
      <c r="C53" s="295"/>
      <c r="D53" s="295"/>
      <c r="E53" s="295"/>
      <c r="F53" s="295"/>
      <c r="G53" s="295"/>
      <c r="H53" s="295"/>
      <c r="I53" s="11"/>
      <c r="J53" s="295"/>
    </row>
    <row r="54" spans="1:10">
      <c r="A54" s="11" t="s">
        <v>559</v>
      </c>
      <c r="B54" s="11"/>
      <c r="C54" s="11"/>
      <c r="D54" s="11"/>
      <c r="E54" s="11"/>
      <c r="F54" s="11"/>
      <c r="G54" s="11"/>
      <c r="H54" s="11"/>
      <c r="I54" s="11"/>
      <c r="J54" s="11"/>
    </row>
    <row r="55" spans="1:10">
      <c r="A55" s="11" t="s">
        <v>560</v>
      </c>
      <c r="B55" s="11"/>
      <c r="C55" s="11"/>
      <c r="D55" s="11"/>
      <c r="E55" s="11"/>
      <c r="F55" s="11"/>
      <c r="G55" s="11"/>
      <c r="H55" s="11"/>
      <c r="I55" s="11"/>
      <c r="J55" s="11"/>
    </row>
    <row r="56" spans="1:10">
      <c r="A56" s="11" t="s">
        <v>561</v>
      </c>
      <c r="B56" s="11"/>
      <c r="C56" s="11"/>
      <c r="D56" s="11"/>
      <c r="E56" s="11"/>
      <c r="F56" s="11"/>
      <c r="G56" s="11"/>
      <c r="H56" s="11"/>
      <c r="I56" s="11"/>
      <c r="J56" s="11"/>
    </row>
    <row r="57" spans="1:10">
      <c r="A57" s="11" t="s">
        <v>562</v>
      </c>
      <c r="B57" s="11"/>
      <c r="C57" s="11"/>
      <c r="D57" s="11"/>
      <c r="E57" s="11"/>
      <c r="F57" s="11"/>
      <c r="G57" s="11"/>
      <c r="H57" s="11"/>
      <c r="I57" s="11"/>
      <c r="J57" s="11"/>
    </row>
    <row r="58" spans="1:10">
      <c r="A58" s="11"/>
      <c r="B58" s="11"/>
      <c r="C58" s="11"/>
      <c r="D58" s="11"/>
      <c r="E58" s="11"/>
      <c r="F58" s="11"/>
      <c r="G58" s="11"/>
      <c r="H58" s="11"/>
      <c r="I58" s="11"/>
      <c r="J58" s="11"/>
    </row>
    <row r="59" spans="1:10" s="670" customFormat="1">
      <c r="A59" s="209"/>
      <c r="B59" s="209"/>
      <c r="C59" s="209"/>
      <c r="D59" s="209"/>
      <c r="E59" s="209"/>
      <c r="F59" s="209"/>
      <c r="G59" s="209"/>
      <c r="H59" s="209"/>
      <c r="I59" s="209"/>
      <c r="J59" s="209"/>
    </row>
    <row r="60" spans="1:10" s="670" customFormat="1">
      <c r="A60" s="646"/>
      <c r="B60" s="646"/>
      <c r="C60" s="646"/>
      <c r="D60" s="646"/>
      <c r="E60" s="646"/>
      <c r="F60" s="646"/>
      <c r="G60" s="646"/>
      <c r="H60" s="646"/>
      <c r="I60" s="646"/>
      <c r="J60" s="646"/>
    </row>
    <row r="61" spans="1:10" s="670" customFormat="1">
      <c r="A61" s="646"/>
      <c r="B61" s="646"/>
      <c r="C61" s="646"/>
      <c r="D61" s="646"/>
      <c r="E61" s="646"/>
      <c r="F61" s="646"/>
      <c r="G61" s="646"/>
      <c r="H61" s="646"/>
      <c r="I61" s="646"/>
      <c r="J61" s="646"/>
    </row>
    <row r="62" spans="1:10" s="670" customFormat="1">
      <c r="A62" s="646"/>
      <c r="B62" s="646"/>
      <c r="C62" s="646"/>
      <c r="D62" s="646"/>
      <c r="E62" s="646"/>
      <c r="F62" s="646"/>
      <c r="G62" s="646"/>
      <c r="H62" s="646"/>
      <c r="I62" s="646"/>
      <c r="J62" s="646"/>
    </row>
    <row r="63" spans="1:10" s="670" customFormat="1">
      <c r="A63" s="646"/>
      <c r="B63" s="646"/>
      <c r="C63" s="646"/>
      <c r="D63" s="646"/>
      <c r="E63" s="646"/>
      <c r="F63" s="646"/>
      <c r="G63" s="646"/>
      <c r="H63" s="646"/>
      <c r="I63" s="646"/>
      <c r="J63" s="646"/>
    </row>
    <row r="64" spans="1:10" s="670" customFormat="1">
      <c r="A64" s="646"/>
      <c r="B64" s="646"/>
      <c r="C64" s="646"/>
      <c r="D64" s="646"/>
      <c r="E64" s="646"/>
      <c r="F64" s="646"/>
      <c r="G64" s="646"/>
      <c r="H64" s="646"/>
      <c r="I64" s="646"/>
      <c r="J64" s="646"/>
    </row>
  </sheetData>
  <mergeCells count="13">
    <mergeCell ref="R23:U23"/>
    <mergeCell ref="L24:L25"/>
    <mergeCell ref="M24:O24"/>
    <mergeCell ref="P24:R24"/>
    <mergeCell ref="S24:U24"/>
    <mergeCell ref="A2:J2"/>
    <mergeCell ref="C3:G3"/>
    <mergeCell ref="H3:J3"/>
    <mergeCell ref="G4:J4"/>
    <mergeCell ref="A5:A6"/>
    <mergeCell ref="B5:D5"/>
    <mergeCell ref="E5:G5"/>
    <mergeCell ref="H5:J5"/>
  </mergeCells>
  <phoneticPr fontId="3"/>
  <pageMargins left="0.6692913385826772" right="0.39370078740157483" top="0.39370078740157483" bottom="0.51181102362204722" header="0.51181102362204722" footer="0.51181102362204722"/>
  <pageSetup paperSize="9" scale="70" orientation="portrait" r:id="rId1"/>
  <headerFooter alignWithMargins="0"/>
  <colBreaks count="1" manualBreakCount="1">
    <brk id="10"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tabColor rgb="FFFF6699"/>
    <pageSetUpPr fitToPage="1"/>
  </sheetPr>
  <dimension ref="A1:S83"/>
  <sheetViews>
    <sheetView showGridLines="0" view="pageBreakPreview" topLeftCell="A55" zoomScaleNormal="100" zoomScaleSheetLayoutView="100" workbookViewId="0">
      <selection activeCell="N44" sqref="N44"/>
    </sheetView>
  </sheetViews>
  <sheetFormatPr defaultColWidth="10.58203125" defaultRowHeight="14"/>
  <cols>
    <col min="1" max="1" width="11.5" style="40" customWidth="1"/>
    <col min="2" max="2" width="9" style="40" customWidth="1"/>
    <col min="3" max="12" width="8.58203125" style="40" customWidth="1"/>
    <col min="13" max="13" width="9.58203125" style="40" customWidth="1"/>
    <col min="14" max="14" width="9.75" style="40" customWidth="1"/>
    <col min="15" max="15" width="10.58203125" style="40"/>
    <col min="16" max="16" width="13.83203125" style="40" bestFit="1" customWidth="1"/>
    <col min="17" max="16384" width="10.58203125" style="40"/>
  </cols>
  <sheetData>
    <row r="1" spans="1:19" ht="16.5" customHeight="1">
      <c r="A1" s="39"/>
      <c r="B1" s="39"/>
      <c r="C1" s="39"/>
      <c r="D1" s="39"/>
      <c r="E1" s="39"/>
      <c r="F1" s="39"/>
      <c r="G1" s="39"/>
      <c r="H1" s="39"/>
      <c r="I1" s="39"/>
      <c r="J1" s="39"/>
      <c r="K1" s="39"/>
      <c r="L1" s="39"/>
      <c r="M1" s="39"/>
      <c r="N1" s="39"/>
      <c r="O1" s="39"/>
    </row>
    <row r="2" spans="1:19" s="1" customFormat="1" ht="22.5" customHeight="1">
      <c r="A2" s="6" t="s">
        <v>563</v>
      </c>
      <c r="B2" s="3"/>
      <c r="C2" s="3"/>
      <c r="D2" s="3"/>
      <c r="E2" s="3"/>
      <c r="F2" s="3"/>
      <c r="G2" s="3"/>
      <c r="H2" s="6"/>
      <c r="I2" s="3"/>
      <c r="J2" s="3"/>
      <c r="K2" s="3"/>
      <c r="L2" s="3"/>
      <c r="M2" s="3"/>
      <c r="N2" s="3"/>
      <c r="O2" s="3"/>
    </row>
    <row r="3" spans="1:19" s="1" customFormat="1" ht="15.75" customHeight="1" thickBot="1">
      <c r="A3" s="3"/>
      <c r="B3" s="78"/>
      <c r="C3" s="78"/>
      <c r="D3" s="78"/>
      <c r="E3" s="78"/>
      <c r="F3" s="78"/>
      <c r="G3" s="78"/>
      <c r="H3" s="78"/>
      <c r="I3" s="78"/>
      <c r="J3" s="2364" t="s">
        <v>564</v>
      </c>
      <c r="K3" s="2364"/>
      <c r="L3" s="2364"/>
      <c r="M3" s="2364"/>
      <c r="N3" s="3"/>
      <c r="O3" s="3"/>
    </row>
    <row r="4" spans="1:19">
      <c r="A4" s="2"/>
      <c r="B4" s="26"/>
      <c r="C4" s="32"/>
      <c r="D4" s="32"/>
      <c r="E4" s="32"/>
      <c r="F4" s="32"/>
      <c r="G4" s="32"/>
      <c r="H4" s="32"/>
      <c r="I4" s="32"/>
      <c r="J4" s="26"/>
      <c r="K4" s="26"/>
      <c r="L4" s="26"/>
      <c r="M4" s="26"/>
      <c r="N4" s="56"/>
      <c r="O4" s="39"/>
    </row>
    <row r="5" spans="1:19">
      <c r="A5" s="4" t="s">
        <v>5</v>
      </c>
      <c r="B5" s="1361" t="s">
        <v>565</v>
      </c>
      <c r="C5" s="1361" t="s">
        <v>566</v>
      </c>
      <c r="D5" s="1361" t="s">
        <v>567</v>
      </c>
      <c r="E5" s="1361" t="s">
        <v>568</v>
      </c>
      <c r="F5" s="1361" t="s">
        <v>569</v>
      </c>
      <c r="G5" s="1361" t="s">
        <v>570</v>
      </c>
      <c r="H5" s="1361" t="s">
        <v>571</v>
      </c>
      <c r="I5" s="1361" t="s">
        <v>572</v>
      </c>
      <c r="J5" s="1361" t="s">
        <v>573</v>
      </c>
      <c r="K5" s="1361" t="s">
        <v>574</v>
      </c>
      <c r="L5" s="1361" t="s">
        <v>575</v>
      </c>
      <c r="M5" s="1361" t="s">
        <v>576</v>
      </c>
      <c r="N5" s="56"/>
      <c r="O5" s="39"/>
    </row>
    <row r="6" spans="1:19" ht="16.5" customHeight="1">
      <c r="A6" s="7"/>
      <c r="B6" s="1360" t="s">
        <v>577</v>
      </c>
      <c r="C6" s="1360" t="s">
        <v>577</v>
      </c>
      <c r="D6" s="1360" t="s">
        <v>577</v>
      </c>
      <c r="E6" s="1360" t="s">
        <v>577</v>
      </c>
      <c r="F6" s="1360" t="s">
        <v>578</v>
      </c>
      <c r="G6" s="1360" t="s">
        <v>577</v>
      </c>
      <c r="H6" s="1360" t="s">
        <v>579</v>
      </c>
      <c r="I6" s="1360" t="s">
        <v>577</v>
      </c>
      <c r="J6" s="1360" t="s">
        <v>580</v>
      </c>
      <c r="K6" s="1360" t="s">
        <v>581</v>
      </c>
      <c r="L6" s="1360" t="s">
        <v>578</v>
      </c>
      <c r="M6" s="1360" t="s">
        <v>577</v>
      </c>
      <c r="N6" s="56"/>
      <c r="O6" s="39"/>
    </row>
    <row r="7" spans="1:19" ht="16.5" customHeight="1">
      <c r="A7" s="3" t="s">
        <v>2080</v>
      </c>
      <c r="B7" s="296">
        <v>2436</v>
      </c>
      <c r="C7" s="296">
        <v>7793</v>
      </c>
      <c r="D7" s="296">
        <v>6364</v>
      </c>
      <c r="E7" s="296">
        <v>11525</v>
      </c>
      <c r="F7" s="297">
        <v>26.5</v>
      </c>
      <c r="G7" s="298">
        <v>920</v>
      </c>
      <c r="H7" s="296">
        <v>1946</v>
      </c>
      <c r="I7" s="297">
        <v>75.599999999999994</v>
      </c>
      <c r="J7" s="298">
        <v>906</v>
      </c>
      <c r="K7" s="296">
        <v>3109</v>
      </c>
      <c r="L7" s="297">
        <v>6.9</v>
      </c>
      <c r="M7" s="299">
        <v>280</v>
      </c>
      <c r="N7" s="56"/>
      <c r="O7" s="39"/>
    </row>
    <row r="8" spans="1:19" ht="16.5" customHeight="1">
      <c r="A8" s="47" t="s">
        <v>582</v>
      </c>
      <c r="B8" s="296">
        <v>2300</v>
      </c>
      <c r="C8" s="296">
        <v>7698</v>
      </c>
      <c r="D8" s="296">
        <v>6244</v>
      </c>
      <c r="E8" s="296">
        <v>11215</v>
      </c>
      <c r="F8" s="297">
        <v>25.3</v>
      </c>
      <c r="G8" s="298">
        <v>924</v>
      </c>
      <c r="H8" s="296">
        <v>1892</v>
      </c>
      <c r="I8" s="297">
        <v>71.3</v>
      </c>
      <c r="J8" s="298">
        <v>871</v>
      </c>
      <c r="K8" s="296">
        <v>3161</v>
      </c>
      <c r="L8" s="297">
        <v>7.2</v>
      </c>
      <c r="M8" s="299">
        <v>259</v>
      </c>
      <c r="N8" s="56"/>
      <c r="O8" s="39"/>
    </row>
    <row r="9" spans="1:19" ht="16.5" customHeight="1">
      <c r="A9" s="47" t="s">
        <v>1697</v>
      </c>
      <c r="B9" s="296">
        <v>2131</v>
      </c>
      <c r="C9" s="296">
        <v>7662</v>
      </c>
      <c r="D9" s="296">
        <v>6226</v>
      </c>
      <c r="E9" s="296">
        <v>10974</v>
      </c>
      <c r="F9" s="297">
        <v>25.2</v>
      </c>
      <c r="G9" s="298">
        <v>844</v>
      </c>
      <c r="H9" s="296">
        <v>1869</v>
      </c>
      <c r="I9" s="297">
        <v>64.3</v>
      </c>
      <c r="J9" s="298">
        <v>871</v>
      </c>
      <c r="K9" s="296">
        <v>3014</v>
      </c>
      <c r="L9" s="297">
        <v>7.3</v>
      </c>
      <c r="M9" s="299">
        <v>241</v>
      </c>
      <c r="N9" s="56"/>
      <c r="O9" s="39"/>
    </row>
    <row r="10" spans="1:19" ht="16.5" customHeight="1">
      <c r="A10" s="1364" t="s">
        <v>1874</v>
      </c>
      <c r="B10" s="296">
        <v>2018</v>
      </c>
      <c r="C10" s="296">
        <v>7600</v>
      </c>
      <c r="D10" s="296">
        <v>6189</v>
      </c>
      <c r="E10" s="296">
        <v>10268</v>
      </c>
      <c r="F10" s="297">
        <v>24.2</v>
      </c>
      <c r="G10" s="298">
        <v>819</v>
      </c>
      <c r="H10" s="296">
        <v>1829</v>
      </c>
      <c r="I10" s="297">
        <v>62.8</v>
      </c>
      <c r="J10" s="298">
        <v>963</v>
      </c>
      <c r="K10" s="296">
        <v>2970</v>
      </c>
      <c r="L10" s="297">
        <v>7.8999999999999995</v>
      </c>
      <c r="M10" s="299">
        <v>233</v>
      </c>
      <c r="N10" s="56"/>
      <c r="O10" s="39"/>
    </row>
    <row r="11" spans="1:19" ht="16.5" customHeight="1">
      <c r="A11" s="1364" t="s">
        <v>2081</v>
      </c>
      <c r="B11" s="296"/>
      <c r="C11" s="296"/>
      <c r="D11" s="296"/>
      <c r="E11" s="296"/>
      <c r="F11" s="297"/>
      <c r="G11" s="298"/>
      <c r="H11" s="296"/>
      <c r="I11" s="297"/>
      <c r="J11" s="298"/>
      <c r="K11" s="296"/>
      <c r="L11" s="297"/>
      <c r="M11" s="299"/>
      <c r="N11" s="56"/>
      <c r="O11" s="39"/>
    </row>
    <row r="12" spans="1:19" ht="16.5" customHeight="1">
      <c r="A12" s="3"/>
      <c r="B12" s="300"/>
      <c r="C12" s="300"/>
      <c r="D12" s="2184" t="s">
        <v>2086</v>
      </c>
      <c r="E12" s="300"/>
      <c r="F12" s="301"/>
      <c r="G12" s="300"/>
      <c r="H12" s="300"/>
      <c r="I12" s="301"/>
      <c r="J12" s="302"/>
      <c r="K12" s="300"/>
      <c r="L12" s="301"/>
      <c r="M12" s="300"/>
      <c r="N12" s="56"/>
      <c r="O12" s="39"/>
    </row>
    <row r="13" spans="1:19" ht="16.5" customHeight="1">
      <c r="A13" s="3" t="s">
        <v>2029</v>
      </c>
      <c r="B13" s="303">
        <v>161</v>
      </c>
      <c r="C13" s="303">
        <v>616</v>
      </c>
      <c r="D13" s="303">
        <v>493</v>
      </c>
      <c r="E13" s="303">
        <v>849</v>
      </c>
      <c r="F13" s="304">
        <v>2.2000000000000002</v>
      </c>
      <c r="G13" s="305">
        <v>60</v>
      </c>
      <c r="H13" s="305">
        <v>143</v>
      </c>
      <c r="I13" s="306">
        <v>4.8</v>
      </c>
      <c r="J13" s="305">
        <v>94</v>
      </c>
      <c r="K13" s="305">
        <v>223</v>
      </c>
      <c r="L13" s="306">
        <v>0.7</v>
      </c>
      <c r="M13" s="307">
        <v>17</v>
      </c>
      <c r="N13" s="56"/>
      <c r="O13" s="56"/>
      <c r="P13" s="308"/>
      <c r="Q13" s="308"/>
      <c r="R13" s="633"/>
      <c r="S13" s="225"/>
    </row>
    <row r="14" spans="1:19" ht="16.5" customHeight="1">
      <c r="A14" s="3" t="s">
        <v>1175</v>
      </c>
      <c r="B14" s="303">
        <v>149</v>
      </c>
      <c r="C14" s="303">
        <v>640</v>
      </c>
      <c r="D14" s="303">
        <v>520</v>
      </c>
      <c r="E14" s="303">
        <v>891</v>
      </c>
      <c r="F14" s="304">
        <v>2.1</v>
      </c>
      <c r="G14" s="305">
        <v>57</v>
      </c>
      <c r="H14" s="305">
        <v>158</v>
      </c>
      <c r="I14" s="306">
        <v>5.2</v>
      </c>
      <c r="J14" s="305">
        <v>110</v>
      </c>
      <c r="K14" s="305">
        <v>230</v>
      </c>
      <c r="L14" s="306">
        <v>0.6</v>
      </c>
      <c r="M14" s="307">
        <v>17</v>
      </c>
      <c r="N14" s="56"/>
      <c r="O14" s="56"/>
      <c r="P14" s="308"/>
      <c r="Q14" s="308"/>
      <c r="R14" s="633"/>
      <c r="S14" s="225"/>
    </row>
    <row r="15" spans="1:19" ht="16.5" customHeight="1">
      <c r="A15" s="144" t="s">
        <v>359</v>
      </c>
      <c r="B15" s="303">
        <v>154</v>
      </c>
      <c r="C15" s="303">
        <v>639</v>
      </c>
      <c r="D15" s="303">
        <v>522</v>
      </c>
      <c r="E15" s="303">
        <v>876</v>
      </c>
      <c r="F15" s="304">
        <v>2</v>
      </c>
      <c r="G15" s="305">
        <v>66</v>
      </c>
      <c r="H15" s="305">
        <v>152</v>
      </c>
      <c r="I15" s="306">
        <v>5.5</v>
      </c>
      <c r="J15" s="305">
        <v>113</v>
      </c>
      <c r="K15" s="305">
        <v>242</v>
      </c>
      <c r="L15" s="306">
        <v>0.6</v>
      </c>
      <c r="M15" s="307">
        <v>22</v>
      </c>
      <c r="N15" s="56"/>
      <c r="O15" s="56"/>
      <c r="P15" s="308"/>
      <c r="Q15" s="308"/>
      <c r="R15" s="633"/>
      <c r="S15" s="225"/>
    </row>
    <row r="16" spans="1:19" ht="16.5" customHeight="1">
      <c r="A16" s="18" t="s">
        <v>360</v>
      </c>
      <c r="B16" s="303">
        <v>226</v>
      </c>
      <c r="C16" s="303">
        <v>699</v>
      </c>
      <c r="D16" s="303">
        <v>652</v>
      </c>
      <c r="E16" s="303">
        <v>951</v>
      </c>
      <c r="F16" s="304">
        <v>2</v>
      </c>
      <c r="G16" s="305">
        <v>116</v>
      </c>
      <c r="H16" s="305">
        <v>167</v>
      </c>
      <c r="I16" s="306">
        <v>6.9</v>
      </c>
      <c r="J16" s="305">
        <v>128</v>
      </c>
      <c r="K16" s="305">
        <v>355</v>
      </c>
      <c r="L16" s="306">
        <v>1</v>
      </c>
      <c r="M16" s="307">
        <v>27</v>
      </c>
      <c r="N16" s="56"/>
      <c r="O16" s="56"/>
      <c r="P16" s="308"/>
      <c r="Q16" s="308"/>
      <c r="R16" s="633"/>
      <c r="S16" s="225"/>
    </row>
    <row r="17" spans="1:19" ht="16.5" customHeight="1">
      <c r="A17" s="144" t="s">
        <v>1899</v>
      </c>
      <c r="B17" s="303">
        <v>156</v>
      </c>
      <c r="C17" s="303">
        <v>631</v>
      </c>
      <c r="D17" s="303">
        <v>519</v>
      </c>
      <c r="E17" s="303">
        <v>898</v>
      </c>
      <c r="F17" s="304">
        <v>1.9</v>
      </c>
      <c r="G17" s="305">
        <v>55</v>
      </c>
      <c r="H17" s="305">
        <v>139</v>
      </c>
      <c r="I17" s="306">
        <v>4.5</v>
      </c>
      <c r="J17" s="305">
        <v>89</v>
      </c>
      <c r="K17" s="305">
        <v>186</v>
      </c>
      <c r="L17" s="306">
        <v>0.5</v>
      </c>
      <c r="M17" s="307">
        <v>20</v>
      </c>
      <c r="N17" s="56"/>
      <c r="O17" s="56"/>
      <c r="P17" s="308"/>
      <c r="Q17" s="308"/>
      <c r="R17" s="633"/>
      <c r="S17" s="225"/>
    </row>
    <row r="18" spans="1:19" ht="16.5" customHeight="1">
      <c r="A18" s="144" t="s">
        <v>1232</v>
      </c>
      <c r="B18" s="303">
        <v>143</v>
      </c>
      <c r="C18" s="303">
        <v>652</v>
      </c>
      <c r="D18" s="303">
        <v>548</v>
      </c>
      <c r="E18" s="303">
        <v>891</v>
      </c>
      <c r="F18" s="304">
        <v>1.8</v>
      </c>
      <c r="G18" s="305">
        <v>50</v>
      </c>
      <c r="H18" s="305">
        <v>142</v>
      </c>
      <c r="I18" s="306">
        <v>4.5</v>
      </c>
      <c r="J18" s="305">
        <v>97</v>
      </c>
      <c r="K18" s="305">
        <v>216</v>
      </c>
      <c r="L18" s="306">
        <v>0.5</v>
      </c>
      <c r="M18" s="307">
        <v>19</v>
      </c>
      <c r="N18" s="56"/>
      <c r="O18" s="56"/>
      <c r="P18" s="308"/>
      <c r="Q18" s="308"/>
      <c r="R18" s="633"/>
      <c r="S18" s="225"/>
    </row>
    <row r="19" spans="1:19" ht="16.5" customHeight="1">
      <c r="A19" s="144" t="s">
        <v>199</v>
      </c>
      <c r="B19" s="303">
        <v>162</v>
      </c>
      <c r="C19" s="303">
        <v>665</v>
      </c>
      <c r="D19" s="303">
        <v>558</v>
      </c>
      <c r="E19" s="303">
        <v>928</v>
      </c>
      <c r="F19" s="304">
        <v>1.9</v>
      </c>
      <c r="G19" s="305">
        <v>60</v>
      </c>
      <c r="H19" s="305">
        <v>152</v>
      </c>
      <c r="I19" s="306">
        <v>4.5</v>
      </c>
      <c r="J19" s="305">
        <v>96</v>
      </c>
      <c r="K19" s="305">
        <v>240</v>
      </c>
      <c r="L19" s="306">
        <v>0.6</v>
      </c>
      <c r="M19" s="307">
        <v>19</v>
      </c>
      <c r="N19" s="56"/>
      <c r="O19" s="56"/>
      <c r="P19" s="308"/>
      <c r="Q19" s="308"/>
      <c r="R19" s="633"/>
      <c r="S19" s="225"/>
    </row>
    <row r="20" spans="1:19" ht="16.5" customHeight="1">
      <c r="A20" s="144" t="s">
        <v>200</v>
      </c>
      <c r="B20" s="303">
        <v>156</v>
      </c>
      <c r="C20" s="303">
        <v>622</v>
      </c>
      <c r="D20" s="303">
        <v>524</v>
      </c>
      <c r="E20" s="303">
        <v>876</v>
      </c>
      <c r="F20" s="304">
        <v>2</v>
      </c>
      <c r="G20" s="305">
        <v>55</v>
      </c>
      <c r="H20" s="305">
        <v>156</v>
      </c>
      <c r="I20" s="306">
        <v>4.5</v>
      </c>
      <c r="J20" s="305">
        <v>75</v>
      </c>
      <c r="K20" s="305">
        <v>186</v>
      </c>
      <c r="L20" s="306">
        <v>0.6</v>
      </c>
      <c r="M20" s="307">
        <v>14</v>
      </c>
      <c r="N20" s="56"/>
      <c r="O20" s="56"/>
      <c r="P20" s="308"/>
      <c r="Q20" s="308"/>
      <c r="R20" s="633"/>
      <c r="S20" s="225"/>
    </row>
    <row r="21" spans="1:19" ht="16.5" customHeight="1">
      <c r="A21" s="144" t="s">
        <v>201</v>
      </c>
      <c r="B21" s="303">
        <v>166</v>
      </c>
      <c r="C21" s="303">
        <v>637</v>
      </c>
      <c r="D21" s="303">
        <v>545</v>
      </c>
      <c r="E21" s="303">
        <v>937</v>
      </c>
      <c r="F21" s="304">
        <v>2</v>
      </c>
      <c r="G21" s="305">
        <v>66</v>
      </c>
      <c r="H21" s="305">
        <v>160</v>
      </c>
      <c r="I21" s="306">
        <v>5.2</v>
      </c>
      <c r="J21" s="305">
        <v>46</v>
      </c>
      <c r="K21" s="305">
        <v>216</v>
      </c>
      <c r="L21" s="306">
        <v>0.6</v>
      </c>
      <c r="M21" s="307">
        <v>28</v>
      </c>
      <c r="N21" s="56"/>
      <c r="O21" s="56"/>
      <c r="P21" s="308"/>
      <c r="Q21" s="308"/>
      <c r="R21" s="633"/>
      <c r="S21" s="225"/>
    </row>
    <row r="22" spans="1:19" ht="16.5" customHeight="1">
      <c r="A22" s="18" t="s">
        <v>202</v>
      </c>
      <c r="B22" s="303">
        <v>148.95833333333334</v>
      </c>
      <c r="C22" s="303">
        <v>626.38888888888891</v>
      </c>
      <c r="D22" s="303">
        <v>544.44444444444446</v>
      </c>
      <c r="E22" s="303">
        <v>905.90277777777783</v>
      </c>
      <c r="F22" s="304">
        <v>1.9791666666666667</v>
      </c>
      <c r="G22" s="305">
        <v>72.569444444444443</v>
      </c>
      <c r="H22" s="305">
        <v>146.18055555555557</v>
      </c>
      <c r="I22" s="306">
        <v>4.5138888888888893</v>
      </c>
      <c r="J22" s="305">
        <v>43.055555555555557</v>
      </c>
      <c r="K22" s="305">
        <v>219.79166666666669</v>
      </c>
      <c r="L22" s="306">
        <v>0.71180555555555547</v>
      </c>
      <c r="M22" s="307">
        <v>15.277777777777779</v>
      </c>
      <c r="N22" s="56"/>
      <c r="O22" s="56"/>
      <c r="P22" s="308"/>
      <c r="Q22" s="308"/>
      <c r="R22" s="633"/>
      <c r="S22" s="225"/>
    </row>
    <row r="23" spans="1:19" ht="16.5" customHeight="1">
      <c r="A23" s="18" t="s">
        <v>203</v>
      </c>
      <c r="B23" s="303">
        <v>143</v>
      </c>
      <c r="C23" s="303">
        <v>591</v>
      </c>
      <c r="D23" s="303">
        <v>481</v>
      </c>
      <c r="E23" s="303">
        <v>837</v>
      </c>
      <c r="F23" s="304">
        <v>2.1</v>
      </c>
      <c r="G23" s="305">
        <v>75</v>
      </c>
      <c r="H23" s="305">
        <v>142</v>
      </c>
      <c r="I23" s="306">
        <v>4.9000000000000004</v>
      </c>
      <c r="J23" s="305">
        <v>39</v>
      </c>
      <c r="K23" s="305">
        <v>204</v>
      </c>
      <c r="L23" s="306">
        <v>0.8</v>
      </c>
      <c r="M23" s="307">
        <v>20</v>
      </c>
      <c r="N23" s="56"/>
      <c r="O23" s="56"/>
      <c r="P23" s="308"/>
      <c r="Q23" s="308"/>
      <c r="R23" s="633"/>
      <c r="S23" s="225"/>
    </row>
    <row r="24" spans="1:19" ht="16.5" customHeight="1">
      <c r="A24" s="18" t="s">
        <v>204</v>
      </c>
      <c r="B24" s="303">
        <v>168</v>
      </c>
      <c r="C24" s="303">
        <v>593</v>
      </c>
      <c r="D24" s="303">
        <v>486</v>
      </c>
      <c r="E24" s="303">
        <v>864</v>
      </c>
      <c r="F24" s="304">
        <v>2.2000000000000002</v>
      </c>
      <c r="G24" s="305">
        <v>72</v>
      </c>
      <c r="H24" s="305">
        <v>156</v>
      </c>
      <c r="I24" s="306">
        <v>5.9</v>
      </c>
      <c r="J24" s="305">
        <v>45</v>
      </c>
      <c r="K24" s="305">
        <v>211</v>
      </c>
      <c r="L24" s="306">
        <v>0.9</v>
      </c>
      <c r="M24" s="307">
        <v>18</v>
      </c>
      <c r="N24" s="56"/>
      <c r="O24" s="56"/>
      <c r="P24" s="308"/>
      <c r="Q24" s="308"/>
      <c r="R24" s="633"/>
      <c r="S24" s="225"/>
    </row>
    <row r="25" spans="1:19" ht="16.5" customHeight="1">
      <c r="A25" s="3" t="s">
        <v>205</v>
      </c>
      <c r="B25" s="303">
        <v>167</v>
      </c>
      <c r="C25" s="303">
        <v>604</v>
      </c>
      <c r="D25" s="303">
        <v>530</v>
      </c>
      <c r="E25" s="303">
        <v>885</v>
      </c>
      <c r="F25" s="304">
        <v>2.1</v>
      </c>
      <c r="G25" s="305">
        <v>59</v>
      </c>
      <c r="H25" s="305">
        <v>150</v>
      </c>
      <c r="I25" s="306">
        <v>5.6</v>
      </c>
      <c r="J25" s="305">
        <v>88</v>
      </c>
      <c r="K25" s="305">
        <v>208</v>
      </c>
      <c r="L25" s="306">
        <v>0.7</v>
      </c>
      <c r="M25" s="307">
        <v>20</v>
      </c>
      <c r="N25" s="56"/>
      <c r="O25" s="56"/>
      <c r="P25" s="308"/>
      <c r="Q25" s="308"/>
      <c r="R25" s="633"/>
      <c r="S25" s="225"/>
    </row>
    <row r="26" spans="1:19" ht="16.5" customHeight="1">
      <c r="A26" s="144" t="s">
        <v>1175</v>
      </c>
      <c r="B26" s="303">
        <v>147</v>
      </c>
      <c r="C26" s="303">
        <v>616</v>
      </c>
      <c r="D26" s="303">
        <v>550</v>
      </c>
      <c r="E26" s="303">
        <v>902</v>
      </c>
      <c r="F26" s="304">
        <v>2</v>
      </c>
      <c r="G26" s="305">
        <v>54</v>
      </c>
      <c r="H26" s="305">
        <v>149</v>
      </c>
      <c r="I26" s="306">
        <v>5.6</v>
      </c>
      <c r="J26" s="305">
        <v>121</v>
      </c>
      <c r="K26" s="305">
        <v>228</v>
      </c>
      <c r="L26" s="306">
        <v>0.7</v>
      </c>
      <c r="M26" s="307">
        <v>20</v>
      </c>
      <c r="N26" s="56"/>
      <c r="O26" s="56"/>
      <c r="P26" s="308"/>
      <c r="Q26" s="308"/>
      <c r="R26" s="633"/>
      <c r="S26" s="225"/>
    </row>
    <row r="27" spans="1:19" ht="16.5" customHeight="1">
      <c r="A27" s="144" t="s">
        <v>359</v>
      </c>
      <c r="B27" s="303">
        <v>159</v>
      </c>
      <c r="C27" s="303">
        <v>644</v>
      </c>
      <c r="D27" s="303">
        <v>551</v>
      </c>
      <c r="E27" s="303">
        <v>887</v>
      </c>
      <c r="F27" s="304">
        <v>1.8</v>
      </c>
      <c r="G27" s="305">
        <v>75</v>
      </c>
      <c r="H27" s="305">
        <v>156</v>
      </c>
      <c r="I27" s="306">
        <v>4.2</v>
      </c>
      <c r="J27" s="305">
        <v>97</v>
      </c>
      <c r="K27" s="305">
        <v>226</v>
      </c>
      <c r="L27" s="306">
        <v>0.7</v>
      </c>
      <c r="M27" s="307">
        <v>17</v>
      </c>
      <c r="N27" s="56"/>
      <c r="O27" s="56"/>
      <c r="P27" s="308"/>
      <c r="Q27" s="308"/>
      <c r="R27" s="633"/>
      <c r="S27" s="225"/>
    </row>
    <row r="28" spans="1:19" ht="16.5" customHeight="1">
      <c r="A28" s="144" t="s">
        <v>360</v>
      </c>
      <c r="B28" s="303"/>
      <c r="C28" s="303"/>
      <c r="D28" s="303"/>
      <c r="E28" s="303"/>
      <c r="F28" s="304"/>
      <c r="G28" s="305"/>
      <c r="H28" s="305"/>
      <c r="I28" s="306"/>
      <c r="J28" s="305"/>
      <c r="K28" s="305"/>
      <c r="L28" s="306"/>
      <c r="M28" s="307"/>
      <c r="N28" s="56"/>
      <c r="O28" s="56"/>
      <c r="P28" s="308"/>
      <c r="Q28" s="308"/>
      <c r="R28" s="633"/>
      <c r="S28" s="225"/>
    </row>
    <row r="29" spans="1:19" ht="16.5" customHeight="1">
      <c r="A29" s="144"/>
      <c r="B29" s="303"/>
      <c r="C29" s="303"/>
      <c r="D29" s="303"/>
      <c r="E29" s="303"/>
      <c r="F29" s="304"/>
      <c r="G29" s="305"/>
      <c r="H29" s="305"/>
      <c r="I29" s="306"/>
      <c r="J29" s="305"/>
      <c r="K29" s="305"/>
      <c r="L29" s="306"/>
      <c r="M29" s="307"/>
      <c r="N29" s="56"/>
      <c r="O29" s="56"/>
      <c r="P29" s="308"/>
      <c r="Q29" s="308"/>
      <c r="R29" s="633"/>
      <c r="S29" s="225"/>
    </row>
    <row r="30" spans="1:19" ht="16.5" customHeight="1">
      <c r="A30" s="4" t="s">
        <v>34</v>
      </c>
      <c r="B30" s="2110">
        <f>((B28/B27)*100)-100</f>
        <v>-100</v>
      </c>
      <c r="C30" s="2110">
        <f>((C28/C27)*100)-100</f>
        <v>-100</v>
      </c>
      <c r="D30" s="2110">
        <f t="shared" ref="D30:L30" si="0">((D28/D27)*100)-100</f>
        <v>-100</v>
      </c>
      <c r="E30" s="2110">
        <f>((E28/E27)*100)-100</f>
        <v>-100</v>
      </c>
      <c r="F30" s="2110">
        <f t="shared" si="0"/>
        <v>-100</v>
      </c>
      <c r="G30" s="2110">
        <f>((G28/G27)*100)-100</f>
        <v>-100</v>
      </c>
      <c r="H30" s="2110">
        <f t="shared" si="0"/>
        <v>-100</v>
      </c>
      <c r="I30" s="2110">
        <f>((I28/I27)*100)-100</f>
        <v>-100</v>
      </c>
      <c r="J30" s="2110">
        <f t="shared" si="0"/>
        <v>-100</v>
      </c>
      <c r="K30" s="2110">
        <f>((K28/K27)*100)-100</f>
        <v>-100</v>
      </c>
      <c r="L30" s="2110">
        <f t="shared" si="0"/>
        <v>-100</v>
      </c>
      <c r="M30" s="2110">
        <f>((M28/M27)*100)-100</f>
        <v>-100</v>
      </c>
      <c r="N30" s="56"/>
      <c r="O30" s="56"/>
      <c r="P30" s="308"/>
      <c r="Q30" s="308"/>
      <c r="R30" s="633"/>
      <c r="S30" s="225"/>
    </row>
    <row r="31" spans="1:19" ht="16.5" customHeight="1" thickBot="1">
      <c r="A31" s="73" t="s">
        <v>36</v>
      </c>
      <c r="B31" s="2111">
        <f>B28/B16*100-100</f>
        <v>-100</v>
      </c>
      <c r="C31" s="2111">
        <f t="shared" ref="C31:L31" si="1">((C28/C16)*100)-100</f>
        <v>-100</v>
      </c>
      <c r="D31" s="2111">
        <f t="shared" si="1"/>
        <v>-100</v>
      </c>
      <c r="E31" s="2111">
        <f t="shared" si="1"/>
        <v>-100</v>
      </c>
      <c r="F31" s="2111">
        <f t="shared" si="1"/>
        <v>-100</v>
      </c>
      <c r="G31" s="2111">
        <f t="shared" si="1"/>
        <v>-100</v>
      </c>
      <c r="H31" s="2111">
        <f t="shared" si="1"/>
        <v>-100</v>
      </c>
      <c r="I31" s="2111">
        <f t="shared" si="1"/>
        <v>-100</v>
      </c>
      <c r="J31" s="2111">
        <f t="shared" si="1"/>
        <v>-100</v>
      </c>
      <c r="K31" s="2111">
        <f t="shared" si="1"/>
        <v>-100</v>
      </c>
      <c r="L31" s="2111">
        <f t="shared" si="1"/>
        <v>-100</v>
      </c>
      <c r="M31" s="2111">
        <f>((M28/M16)*100)-100</f>
        <v>-100</v>
      </c>
      <c r="N31" s="56"/>
      <c r="O31" s="56"/>
      <c r="P31" s="308"/>
      <c r="Q31" s="308"/>
      <c r="R31" s="633"/>
      <c r="S31" s="225"/>
    </row>
    <row r="32" spans="1:19" ht="16.5" customHeight="1">
      <c r="A32" s="310"/>
      <c r="B32" s="2538"/>
      <c r="C32" s="2538"/>
      <c r="D32" s="2538"/>
      <c r="E32" s="2538"/>
      <c r="F32" s="2538"/>
      <c r="G32" s="2538"/>
      <c r="H32" s="2538"/>
      <c r="I32" s="2538"/>
      <c r="J32" s="2538"/>
      <c r="K32" s="2538"/>
      <c r="L32" s="2538"/>
      <c r="M32" s="2538"/>
      <c r="N32" s="56"/>
      <c r="O32" s="56"/>
      <c r="P32" s="308"/>
      <c r="Q32" s="308"/>
      <c r="R32" s="633"/>
      <c r="S32" s="225"/>
    </row>
    <row r="33" spans="1:19" ht="16.5" customHeight="1">
      <c r="A33" s="311"/>
      <c r="B33" s="2539"/>
      <c r="C33" s="2540"/>
      <c r="D33" s="2540"/>
      <c r="E33" s="2540"/>
      <c r="F33" s="669"/>
      <c r="G33" s="669"/>
      <c r="H33" s="669"/>
      <c r="I33" s="669"/>
      <c r="J33" s="669"/>
      <c r="K33" s="669"/>
      <c r="L33" s="669"/>
      <c r="M33" s="669"/>
      <c r="N33" s="56"/>
      <c r="O33" s="56"/>
      <c r="P33" s="308"/>
      <c r="Q33" s="308"/>
      <c r="R33" s="633"/>
      <c r="S33" s="225"/>
    </row>
    <row r="34" spans="1:19" ht="16.5" customHeight="1">
      <c r="A34" s="311"/>
      <c r="B34" s="2539"/>
      <c r="C34" s="2540"/>
      <c r="D34" s="2540"/>
      <c r="E34" s="2540"/>
      <c r="F34" s="290"/>
      <c r="G34" s="290"/>
      <c r="H34" s="290"/>
      <c r="I34" s="290"/>
      <c r="J34" s="290"/>
      <c r="K34" s="290"/>
      <c r="L34" s="290"/>
      <c r="M34" s="290"/>
      <c r="N34" s="56"/>
      <c r="O34" s="56"/>
      <c r="P34" s="308"/>
      <c r="Q34" s="308"/>
      <c r="R34" s="633"/>
      <c r="S34" s="225"/>
    </row>
    <row r="35" spans="1:19" ht="16.5" customHeight="1">
      <c r="A35" s="3"/>
      <c r="B35" s="312"/>
      <c r="C35" s="312"/>
      <c r="D35" s="312"/>
      <c r="E35" s="312"/>
      <c r="F35" s="313"/>
      <c r="G35" s="312"/>
      <c r="H35" s="312"/>
      <c r="I35" s="313"/>
      <c r="J35" s="312"/>
      <c r="K35" s="312"/>
      <c r="L35" s="313"/>
      <c r="M35" s="312"/>
      <c r="N35" s="56"/>
      <c r="O35" s="56"/>
      <c r="P35" s="308"/>
      <c r="Q35" s="308"/>
      <c r="R35" s="633"/>
      <c r="S35" s="225"/>
    </row>
    <row r="36" spans="1:19" ht="16.5" customHeight="1">
      <c r="A36" s="3"/>
      <c r="B36" s="2541" t="s">
        <v>583</v>
      </c>
      <c r="C36" s="2541"/>
      <c r="D36" s="2541"/>
      <c r="E36" s="2541"/>
      <c r="F36" s="2541"/>
      <c r="G36" s="2541"/>
      <c r="H36" s="2541"/>
      <c r="I36" s="2541"/>
      <c r="J36" s="2541"/>
      <c r="K36" s="2541"/>
      <c r="L36" s="2541"/>
      <c r="M36" s="2541"/>
      <c r="N36" s="56"/>
      <c r="O36" s="56"/>
      <c r="P36" s="308"/>
      <c r="Q36" s="308"/>
      <c r="R36" s="633"/>
      <c r="S36" s="225"/>
    </row>
    <row r="37" spans="1:19" ht="16.5" customHeight="1" thickBot="1">
      <c r="A37" s="3" t="s">
        <v>584</v>
      </c>
      <c r="B37" s="314"/>
      <c r="C37" s="314"/>
      <c r="D37" s="314"/>
      <c r="E37" s="314"/>
      <c r="F37" s="314"/>
      <c r="G37" s="314"/>
      <c r="H37" s="314"/>
      <c r="I37" s="314"/>
      <c r="J37" s="2537" t="s">
        <v>585</v>
      </c>
      <c r="K37" s="2537"/>
      <c r="L37" s="2537"/>
      <c r="M37" s="2537"/>
      <c r="N37" s="56"/>
      <c r="O37" s="56"/>
      <c r="P37" s="308"/>
      <c r="Q37" s="308"/>
      <c r="R37" s="633"/>
      <c r="S37" s="225"/>
    </row>
    <row r="38" spans="1:19" ht="16.5" customHeight="1">
      <c r="A38" s="315"/>
      <c r="B38" s="2532" t="s">
        <v>586</v>
      </c>
      <c r="C38" s="2532" t="s">
        <v>587</v>
      </c>
      <c r="D38" s="2532" t="s">
        <v>588</v>
      </c>
      <c r="E38" s="316" t="s">
        <v>565</v>
      </c>
      <c r="F38" s="316" t="s">
        <v>566</v>
      </c>
      <c r="G38" s="2532" t="s">
        <v>567</v>
      </c>
      <c r="H38" s="2532" t="s">
        <v>589</v>
      </c>
      <c r="I38" s="2532" t="s">
        <v>539</v>
      </c>
      <c r="J38" s="2532" t="s">
        <v>590</v>
      </c>
      <c r="K38" s="2532" t="s">
        <v>532</v>
      </c>
      <c r="L38" s="2532" t="s">
        <v>536</v>
      </c>
      <c r="M38" s="2534" t="s">
        <v>540</v>
      </c>
      <c r="N38" s="56"/>
      <c r="O38" s="56"/>
      <c r="P38" s="308"/>
      <c r="Q38" s="308"/>
      <c r="R38" s="633"/>
      <c r="S38" s="225"/>
    </row>
    <row r="39" spans="1:19" ht="16.5" customHeight="1">
      <c r="A39" s="229" t="s">
        <v>5</v>
      </c>
      <c r="B39" s="2533"/>
      <c r="C39" s="2533"/>
      <c r="D39" s="2533"/>
      <c r="E39" s="316" t="s">
        <v>591</v>
      </c>
      <c r="F39" s="316" t="s">
        <v>592</v>
      </c>
      <c r="G39" s="2533"/>
      <c r="H39" s="2533"/>
      <c r="I39" s="2533"/>
      <c r="J39" s="2533"/>
      <c r="K39" s="2533"/>
      <c r="L39" s="2533"/>
      <c r="M39" s="2535"/>
      <c r="N39" s="56"/>
      <c r="O39" s="56"/>
      <c r="P39" s="72"/>
      <c r="Q39" s="72"/>
      <c r="R39" s="72"/>
      <c r="S39" s="72"/>
    </row>
    <row r="40" spans="1:19" ht="18.75" customHeight="1">
      <c r="A40" s="317"/>
      <c r="B40" s="318" t="s">
        <v>593</v>
      </c>
      <c r="C40" s="319" t="s">
        <v>593</v>
      </c>
      <c r="D40" s="319" t="s">
        <v>593</v>
      </c>
      <c r="E40" s="319" t="s">
        <v>593</v>
      </c>
      <c r="F40" s="319" t="s">
        <v>593</v>
      </c>
      <c r="G40" s="319" t="s">
        <v>593</v>
      </c>
      <c r="H40" s="319" t="s">
        <v>594</v>
      </c>
      <c r="I40" s="319" t="s">
        <v>595</v>
      </c>
      <c r="J40" s="319" t="s">
        <v>595</v>
      </c>
      <c r="K40" s="319" t="s">
        <v>595</v>
      </c>
      <c r="L40" s="319" t="s">
        <v>595</v>
      </c>
      <c r="M40" s="319" t="s">
        <v>595</v>
      </c>
      <c r="N40" s="320"/>
      <c r="O40" s="633"/>
      <c r="P40" s="633"/>
      <c r="Q40" s="633"/>
      <c r="R40" s="321"/>
      <c r="S40" s="321"/>
    </row>
    <row r="41" spans="1:19" ht="16.5" customHeight="1">
      <c r="A41" s="47" t="s">
        <v>1898</v>
      </c>
      <c r="B41" s="300">
        <v>504</v>
      </c>
      <c r="C41" s="291" t="s">
        <v>2107</v>
      </c>
      <c r="D41" s="300">
        <v>224</v>
      </c>
      <c r="E41" s="300">
        <v>928</v>
      </c>
      <c r="F41" s="300">
        <v>214</v>
      </c>
      <c r="G41" s="300">
        <v>118</v>
      </c>
      <c r="H41" s="300">
        <v>187</v>
      </c>
      <c r="I41" s="300">
        <v>141</v>
      </c>
      <c r="J41" s="300">
        <v>598</v>
      </c>
      <c r="K41" s="300">
        <v>132</v>
      </c>
      <c r="L41" s="300">
        <v>374</v>
      </c>
      <c r="M41" s="300">
        <v>644</v>
      </c>
      <c r="N41" s="39"/>
      <c r="O41" s="56"/>
      <c r="P41" s="72"/>
      <c r="Q41" s="72"/>
      <c r="R41" s="72"/>
      <c r="S41" s="322"/>
    </row>
    <row r="42" spans="1:19" s="1" customFormat="1" ht="16.5" customHeight="1">
      <c r="A42" s="47" t="s">
        <v>1681</v>
      </c>
      <c r="B42" s="300">
        <v>488</v>
      </c>
      <c r="C42" s="291" t="s">
        <v>1779</v>
      </c>
      <c r="D42" s="300">
        <v>248</v>
      </c>
      <c r="E42" s="300">
        <v>952</v>
      </c>
      <c r="F42" s="300">
        <v>216</v>
      </c>
      <c r="G42" s="300">
        <v>117</v>
      </c>
      <c r="H42" s="300">
        <v>194</v>
      </c>
      <c r="I42" s="300">
        <v>147</v>
      </c>
      <c r="J42" s="300">
        <v>636</v>
      </c>
      <c r="K42" s="300">
        <v>154</v>
      </c>
      <c r="L42" s="300">
        <v>369</v>
      </c>
      <c r="M42" s="300">
        <v>697</v>
      </c>
      <c r="N42" s="3"/>
      <c r="O42" s="1362"/>
      <c r="R42" s="225"/>
      <c r="S42" s="225"/>
    </row>
    <row r="43" spans="1:19" s="1" customFormat="1" ht="16.5" customHeight="1">
      <c r="A43" s="47" t="s">
        <v>24</v>
      </c>
      <c r="B43" s="300">
        <v>487</v>
      </c>
      <c r="C43" s="291" t="s">
        <v>1780</v>
      </c>
      <c r="D43" s="300">
        <v>213</v>
      </c>
      <c r="E43" s="300">
        <v>1043</v>
      </c>
      <c r="F43" s="300">
        <v>216</v>
      </c>
      <c r="G43" s="300">
        <v>118</v>
      </c>
      <c r="H43" s="300">
        <v>208</v>
      </c>
      <c r="I43" s="300">
        <v>135</v>
      </c>
      <c r="J43" s="300">
        <v>606</v>
      </c>
      <c r="K43" s="300">
        <v>143</v>
      </c>
      <c r="L43" s="300">
        <v>360</v>
      </c>
      <c r="M43" s="300">
        <v>572</v>
      </c>
      <c r="N43" s="3"/>
      <c r="O43" s="323"/>
    </row>
    <row r="44" spans="1:19" s="325" customFormat="1" ht="16.5" customHeight="1">
      <c r="A44" s="47" t="s">
        <v>1682</v>
      </c>
      <c r="B44" s="300">
        <v>494</v>
      </c>
      <c r="C44" s="291">
        <v>208</v>
      </c>
      <c r="D44" s="300">
        <v>214</v>
      </c>
      <c r="E44" s="300">
        <v>1030</v>
      </c>
      <c r="F44" s="300">
        <v>233</v>
      </c>
      <c r="G44" s="300">
        <v>119</v>
      </c>
      <c r="H44" s="300">
        <v>208</v>
      </c>
      <c r="I44" s="300">
        <v>137</v>
      </c>
      <c r="J44" s="300">
        <v>618</v>
      </c>
      <c r="K44" s="300">
        <v>176</v>
      </c>
      <c r="L44" s="300">
        <v>359</v>
      </c>
      <c r="M44" s="300">
        <v>533</v>
      </c>
      <c r="N44" s="324"/>
      <c r="O44" s="324"/>
    </row>
    <row r="45" spans="1:19" s="325" customFormat="1" ht="16.5" customHeight="1">
      <c r="A45" s="47" t="s">
        <v>1859</v>
      </c>
      <c r="B45" s="300">
        <v>494</v>
      </c>
      <c r="C45" s="291">
        <v>223</v>
      </c>
      <c r="D45" s="300">
        <v>238</v>
      </c>
      <c r="E45" s="300">
        <v>922</v>
      </c>
      <c r="F45" s="300">
        <v>252</v>
      </c>
      <c r="G45" s="300">
        <v>137</v>
      </c>
      <c r="H45" s="300">
        <v>290</v>
      </c>
      <c r="I45" s="300">
        <v>147</v>
      </c>
      <c r="J45" s="300">
        <v>636</v>
      </c>
      <c r="K45" s="300">
        <v>178</v>
      </c>
      <c r="L45" s="300">
        <v>401</v>
      </c>
      <c r="M45" s="300">
        <v>638</v>
      </c>
      <c r="N45" s="324"/>
      <c r="O45" s="324"/>
    </row>
    <row r="46" spans="1:19" s="325" customFormat="1" ht="16.5" customHeight="1">
      <c r="A46" s="47"/>
      <c r="B46" s="300"/>
      <c r="C46" s="300"/>
      <c r="D46" s="2184"/>
      <c r="E46" s="300"/>
      <c r="F46" s="300"/>
      <c r="G46" s="300"/>
      <c r="H46" s="300"/>
      <c r="I46" s="300"/>
      <c r="J46" s="300"/>
      <c r="K46" s="300"/>
      <c r="L46" s="300"/>
      <c r="M46" s="300"/>
      <c r="N46" s="324"/>
      <c r="O46" s="324"/>
    </row>
    <row r="47" spans="1:19" ht="16.5" customHeight="1">
      <c r="A47" s="144" t="s">
        <v>2029</v>
      </c>
      <c r="B47" s="326">
        <v>497</v>
      </c>
      <c r="C47" s="1248">
        <v>218</v>
      </c>
      <c r="D47" s="326">
        <v>238</v>
      </c>
      <c r="E47" s="326">
        <v>841</v>
      </c>
      <c r="F47" s="327">
        <v>254</v>
      </c>
      <c r="G47" s="326">
        <v>135</v>
      </c>
      <c r="H47" s="326">
        <v>300</v>
      </c>
      <c r="I47" s="327">
        <v>143</v>
      </c>
      <c r="J47" s="326">
        <v>825</v>
      </c>
      <c r="K47" s="326">
        <v>325</v>
      </c>
      <c r="L47" s="327">
        <v>420</v>
      </c>
      <c r="M47" s="326">
        <v>847</v>
      </c>
      <c r="N47" s="39"/>
      <c r="O47" s="39"/>
    </row>
    <row r="48" spans="1:19" ht="16.5" customHeight="1">
      <c r="A48" s="144" t="s">
        <v>1175</v>
      </c>
      <c r="B48" s="326">
        <v>474</v>
      </c>
      <c r="C48" s="1248">
        <v>231</v>
      </c>
      <c r="D48" s="326">
        <v>212</v>
      </c>
      <c r="E48" s="326">
        <v>843</v>
      </c>
      <c r="F48" s="2081">
        <v>244</v>
      </c>
      <c r="G48" s="2081">
        <v>141</v>
      </c>
      <c r="H48" s="326">
        <v>300</v>
      </c>
      <c r="I48" s="327">
        <v>165</v>
      </c>
      <c r="J48" s="326">
        <v>1010</v>
      </c>
      <c r="K48" s="326">
        <v>243</v>
      </c>
      <c r="L48" s="327">
        <v>475</v>
      </c>
      <c r="M48" s="326">
        <v>725</v>
      </c>
      <c r="N48" s="39"/>
      <c r="O48" s="39"/>
    </row>
    <row r="49" spans="1:15" ht="16.5" customHeight="1">
      <c r="A49" s="144" t="s">
        <v>359</v>
      </c>
      <c r="B49" s="326">
        <v>499</v>
      </c>
      <c r="C49" s="328" t="s">
        <v>378</v>
      </c>
      <c r="D49" s="326">
        <v>224</v>
      </c>
      <c r="E49" s="326">
        <v>1052</v>
      </c>
      <c r="F49" s="2081">
        <v>249</v>
      </c>
      <c r="G49" s="2081">
        <v>141</v>
      </c>
      <c r="H49" s="326">
        <v>300</v>
      </c>
      <c r="I49" s="327">
        <v>155</v>
      </c>
      <c r="J49" s="326">
        <v>849</v>
      </c>
      <c r="K49" s="326">
        <v>169</v>
      </c>
      <c r="L49" s="327">
        <v>461</v>
      </c>
      <c r="M49" s="326">
        <v>565</v>
      </c>
      <c r="N49" s="39"/>
      <c r="O49" s="39"/>
    </row>
    <row r="50" spans="1:15" ht="16.5" customHeight="1">
      <c r="A50" s="18" t="s">
        <v>360</v>
      </c>
      <c r="B50" s="326">
        <v>488</v>
      </c>
      <c r="C50" s="328" t="s">
        <v>378</v>
      </c>
      <c r="D50" s="326">
        <v>227</v>
      </c>
      <c r="E50" s="326">
        <v>982</v>
      </c>
      <c r="F50" s="2081">
        <v>249</v>
      </c>
      <c r="G50" s="2081">
        <v>138</v>
      </c>
      <c r="H50" s="326">
        <v>297</v>
      </c>
      <c r="I50" s="327">
        <v>114</v>
      </c>
      <c r="J50" s="326">
        <v>618</v>
      </c>
      <c r="K50" s="326">
        <v>112</v>
      </c>
      <c r="L50" s="327">
        <v>403</v>
      </c>
      <c r="M50" s="326">
        <v>499</v>
      </c>
      <c r="N50" s="39"/>
      <c r="O50" s="39"/>
    </row>
    <row r="51" spans="1:15" ht="16.5" customHeight="1">
      <c r="A51" s="144" t="s">
        <v>1899</v>
      </c>
      <c r="B51" s="326">
        <v>462</v>
      </c>
      <c r="C51" s="328" t="s">
        <v>378</v>
      </c>
      <c r="D51" s="326">
        <v>275</v>
      </c>
      <c r="E51" s="326">
        <v>820</v>
      </c>
      <c r="F51" s="2081">
        <v>238</v>
      </c>
      <c r="G51" s="2081">
        <v>131</v>
      </c>
      <c r="H51" s="326">
        <v>297</v>
      </c>
      <c r="I51" s="327">
        <v>128</v>
      </c>
      <c r="J51" s="326">
        <v>559</v>
      </c>
      <c r="K51" s="326">
        <v>125</v>
      </c>
      <c r="L51" s="327">
        <v>387</v>
      </c>
      <c r="M51" s="326">
        <v>712</v>
      </c>
      <c r="N51" s="39"/>
      <c r="O51" s="39"/>
    </row>
    <row r="52" spans="1:15" ht="16.5" customHeight="1">
      <c r="A52" s="144" t="s">
        <v>1232</v>
      </c>
      <c r="B52" s="326">
        <v>446</v>
      </c>
      <c r="C52" s="328" t="s">
        <v>378</v>
      </c>
      <c r="D52" s="326">
        <v>356</v>
      </c>
      <c r="E52" s="326">
        <v>993</v>
      </c>
      <c r="F52" s="2081">
        <v>249</v>
      </c>
      <c r="G52" s="2081">
        <v>138</v>
      </c>
      <c r="H52" s="326">
        <v>251</v>
      </c>
      <c r="I52" s="327">
        <v>135</v>
      </c>
      <c r="J52" s="326">
        <v>607</v>
      </c>
      <c r="K52" s="326">
        <v>125</v>
      </c>
      <c r="L52" s="327">
        <v>362</v>
      </c>
      <c r="M52" s="326">
        <v>811</v>
      </c>
      <c r="N52" s="39"/>
      <c r="O52" s="39"/>
    </row>
    <row r="53" spans="1:15" ht="16.5" customHeight="1">
      <c r="A53" s="144" t="s">
        <v>199</v>
      </c>
      <c r="B53" s="326">
        <v>423</v>
      </c>
      <c r="C53" s="328">
        <v>200</v>
      </c>
      <c r="D53" s="326">
        <v>347</v>
      </c>
      <c r="E53" s="326">
        <v>950</v>
      </c>
      <c r="F53" s="327">
        <v>249</v>
      </c>
      <c r="G53" s="326">
        <v>135</v>
      </c>
      <c r="H53" s="326">
        <v>246</v>
      </c>
      <c r="I53" s="327">
        <v>148</v>
      </c>
      <c r="J53" s="326">
        <v>480</v>
      </c>
      <c r="K53" s="326">
        <v>162</v>
      </c>
      <c r="L53" s="327">
        <v>517</v>
      </c>
      <c r="M53" s="326">
        <v>833</v>
      </c>
      <c r="N53" s="39"/>
      <c r="O53" s="39"/>
    </row>
    <row r="54" spans="1:15" ht="16.5" customHeight="1">
      <c r="A54" s="144" t="s">
        <v>200</v>
      </c>
      <c r="B54" s="326">
        <v>396</v>
      </c>
      <c r="C54" s="328">
        <v>205</v>
      </c>
      <c r="D54" s="326">
        <v>373</v>
      </c>
      <c r="E54" s="326">
        <v>896</v>
      </c>
      <c r="F54" s="327">
        <v>249</v>
      </c>
      <c r="G54" s="326">
        <v>138</v>
      </c>
      <c r="H54" s="326">
        <v>246</v>
      </c>
      <c r="I54" s="327">
        <v>211</v>
      </c>
      <c r="J54" s="326">
        <v>558</v>
      </c>
      <c r="K54" s="326">
        <v>215</v>
      </c>
      <c r="L54" s="327">
        <v>483</v>
      </c>
      <c r="M54" s="326">
        <v>799</v>
      </c>
      <c r="N54" s="39"/>
      <c r="O54" s="39"/>
    </row>
    <row r="55" spans="1:15" ht="16.5" customHeight="1">
      <c r="A55" s="144" t="s">
        <v>201</v>
      </c>
      <c r="B55" s="326">
        <v>462</v>
      </c>
      <c r="C55" s="328">
        <v>224</v>
      </c>
      <c r="D55" s="326">
        <v>357</v>
      </c>
      <c r="E55" s="326">
        <v>977</v>
      </c>
      <c r="F55" s="327">
        <v>249</v>
      </c>
      <c r="G55" s="326">
        <v>133</v>
      </c>
      <c r="H55" s="326">
        <v>246</v>
      </c>
      <c r="I55" s="327">
        <v>243</v>
      </c>
      <c r="J55" s="326">
        <v>675</v>
      </c>
      <c r="K55" s="326">
        <v>271</v>
      </c>
      <c r="L55" s="327">
        <v>516</v>
      </c>
      <c r="M55" s="326">
        <v>637</v>
      </c>
      <c r="N55" s="39"/>
      <c r="O55" s="39"/>
    </row>
    <row r="56" spans="1:15" ht="16.5" customHeight="1">
      <c r="A56" s="18" t="s">
        <v>202</v>
      </c>
      <c r="B56" s="326">
        <v>512</v>
      </c>
      <c r="C56" s="328">
        <v>209</v>
      </c>
      <c r="D56" s="326">
        <v>362</v>
      </c>
      <c r="E56" s="326">
        <v>896</v>
      </c>
      <c r="F56" s="327">
        <v>249</v>
      </c>
      <c r="G56" s="326">
        <v>125</v>
      </c>
      <c r="H56" s="326">
        <v>236</v>
      </c>
      <c r="I56" s="327">
        <v>165</v>
      </c>
      <c r="J56" s="326">
        <v>764</v>
      </c>
      <c r="K56" s="326">
        <v>226</v>
      </c>
      <c r="L56" s="327">
        <v>465</v>
      </c>
      <c r="M56" s="326">
        <v>579</v>
      </c>
      <c r="N56" s="39"/>
      <c r="O56" s="39"/>
    </row>
    <row r="57" spans="1:15" ht="16.5" customHeight="1">
      <c r="A57" s="18" t="s">
        <v>203</v>
      </c>
      <c r="B57" s="326">
        <v>446</v>
      </c>
      <c r="C57" s="328">
        <v>245</v>
      </c>
      <c r="D57" s="326">
        <v>306</v>
      </c>
      <c r="E57" s="326">
        <v>950</v>
      </c>
      <c r="F57" s="327">
        <v>249</v>
      </c>
      <c r="G57" s="326">
        <v>135</v>
      </c>
      <c r="H57" s="326">
        <v>227</v>
      </c>
      <c r="I57" s="327">
        <v>168</v>
      </c>
      <c r="J57" s="326">
        <v>803</v>
      </c>
      <c r="K57" s="326">
        <v>256</v>
      </c>
      <c r="L57" s="327">
        <v>491</v>
      </c>
      <c r="M57" s="326">
        <v>651</v>
      </c>
      <c r="N57" s="39"/>
      <c r="O57" s="39"/>
    </row>
    <row r="58" spans="1:15" ht="16.5" customHeight="1">
      <c r="A58" s="18" t="s">
        <v>204</v>
      </c>
      <c r="B58" s="326">
        <v>453</v>
      </c>
      <c r="C58" s="1248">
        <v>227</v>
      </c>
      <c r="D58" s="326">
        <v>350</v>
      </c>
      <c r="E58" s="326">
        <v>955</v>
      </c>
      <c r="F58" s="327">
        <v>260</v>
      </c>
      <c r="G58" s="326">
        <v>130</v>
      </c>
      <c r="H58" s="326">
        <v>233</v>
      </c>
      <c r="I58" s="327">
        <v>159</v>
      </c>
      <c r="J58" s="326">
        <v>941</v>
      </c>
      <c r="K58" s="326">
        <v>258</v>
      </c>
      <c r="L58" s="327">
        <v>589</v>
      </c>
      <c r="M58" s="326">
        <v>788</v>
      </c>
      <c r="N58" s="39"/>
      <c r="O58" s="39"/>
    </row>
    <row r="59" spans="1:15" ht="16.5" customHeight="1">
      <c r="A59" s="144" t="s">
        <v>205</v>
      </c>
      <c r="B59" s="326">
        <v>490</v>
      </c>
      <c r="C59" s="1248">
        <v>221</v>
      </c>
      <c r="D59" s="326">
        <v>387</v>
      </c>
      <c r="E59" s="326">
        <v>977</v>
      </c>
      <c r="F59" s="327">
        <v>263</v>
      </c>
      <c r="G59" s="326">
        <v>136</v>
      </c>
      <c r="H59" s="326">
        <v>260</v>
      </c>
      <c r="I59" s="327">
        <v>141</v>
      </c>
      <c r="J59" s="326">
        <v>1111</v>
      </c>
      <c r="K59" s="326">
        <v>368</v>
      </c>
      <c r="L59" s="327">
        <v>477</v>
      </c>
      <c r="M59" s="326">
        <v>918</v>
      </c>
      <c r="N59" s="39"/>
      <c r="O59" s="39"/>
    </row>
    <row r="60" spans="1:15" ht="16.5" customHeight="1">
      <c r="A60" s="144" t="s">
        <v>1175</v>
      </c>
      <c r="B60" s="326">
        <v>486</v>
      </c>
      <c r="C60" s="1248">
        <v>228</v>
      </c>
      <c r="D60" s="326">
        <v>360</v>
      </c>
      <c r="E60" s="326">
        <v>917</v>
      </c>
      <c r="F60" s="329">
        <v>263</v>
      </c>
      <c r="G60" s="326">
        <v>136</v>
      </c>
      <c r="H60" s="326">
        <v>268</v>
      </c>
      <c r="I60" s="327">
        <v>222</v>
      </c>
      <c r="J60" s="326">
        <v>992</v>
      </c>
      <c r="K60" s="326">
        <v>343</v>
      </c>
      <c r="L60" s="327">
        <v>485</v>
      </c>
      <c r="M60" s="326">
        <v>899</v>
      </c>
      <c r="N60" s="39"/>
      <c r="O60" s="39"/>
    </row>
    <row r="61" spans="1:15" ht="16.5" customHeight="1">
      <c r="A61" s="144" t="s">
        <v>359</v>
      </c>
      <c r="B61" s="326">
        <v>501</v>
      </c>
      <c r="C61" s="328" t="s">
        <v>378</v>
      </c>
      <c r="D61" s="326">
        <v>384</v>
      </c>
      <c r="E61" s="326">
        <v>928</v>
      </c>
      <c r="F61" s="329">
        <v>266</v>
      </c>
      <c r="G61" s="326">
        <v>136</v>
      </c>
      <c r="H61" s="326">
        <v>270</v>
      </c>
      <c r="I61" s="327">
        <v>402</v>
      </c>
      <c r="J61" s="326">
        <v>1091</v>
      </c>
      <c r="K61" s="326">
        <v>273</v>
      </c>
      <c r="L61" s="327">
        <v>494</v>
      </c>
      <c r="M61" s="326">
        <v>1093</v>
      </c>
      <c r="N61" s="39"/>
      <c r="O61" s="39"/>
    </row>
    <row r="62" spans="1:15" ht="16.5" customHeight="1">
      <c r="A62" s="144" t="s">
        <v>360</v>
      </c>
      <c r="B62" s="326">
        <v>472</v>
      </c>
      <c r="C62" s="328" t="s">
        <v>378</v>
      </c>
      <c r="D62" s="326">
        <v>376</v>
      </c>
      <c r="E62" s="326">
        <v>950</v>
      </c>
      <c r="F62" s="329">
        <v>266</v>
      </c>
      <c r="G62" s="326">
        <v>138</v>
      </c>
      <c r="H62" s="326">
        <v>276</v>
      </c>
      <c r="I62" s="327">
        <v>452</v>
      </c>
      <c r="J62" s="326">
        <v>1009</v>
      </c>
      <c r="K62" s="326">
        <v>270</v>
      </c>
      <c r="L62" s="327">
        <v>509</v>
      </c>
      <c r="M62" s="326">
        <v>969</v>
      </c>
      <c r="N62" s="39"/>
      <c r="O62" s="39"/>
    </row>
    <row r="63" spans="1:15" ht="16.5" customHeight="1">
      <c r="A63" s="144"/>
      <c r="B63" s="326"/>
      <c r="C63" s="328"/>
      <c r="D63" s="326"/>
      <c r="E63" s="326"/>
      <c r="F63" s="329"/>
      <c r="G63" s="326"/>
      <c r="H63" s="326"/>
      <c r="I63" s="327"/>
      <c r="J63" s="326"/>
      <c r="K63" s="326"/>
      <c r="L63" s="327"/>
      <c r="M63" s="326"/>
      <c r="N63" s="39"/>
      <c r="O63" s="39"/>
    </row>
    <row r="64" spans="1:15" ht="16.5" customHeight="1">
      <c r="A64" s="4" t="s">
        <v>34</v>
      </c>
      <c r="B64" s="2110">
        <f t="shared" ref="B64:L64" si="2">((B62/B61)*100)-100</f>
        <v>-5.7884231536926052</v>
      </c>
      <c r="C64" s="2112" t="str">
        <f>IFERROR(((C62/C61)*100)-100,"-")</f>
        <v>-</v>
      </c>
      <c r="D64" s="2110">
        <f t="shared" si="2"/>
        <v>-2.0833333333333428</v>
      </c>
      <c r="E64" s="2110">
        <f t="shared" si="2"/>
        <v>2.3706896551724128</v>
      </c>
      <c r="F64" s="2110">
        <f t="shared" si="2"/>
        <v>0</v>
      </c>
      <c r="G64" s="2110">
        <f t="shared" si="2"/>
        <v>1.470588235294116</v>
      </c>
      <c r="H64" s="2110">
        <f t="shared" si="2"/>
        <v>2.2222222222222143</v>
      </c>
      <c r="I64" s="2110">
        <f>((I62/I61)*100)-100</f>
        <v>12.437810945273625</v>
      </c>
      <c r="J64" s="2110">
        <f t="shared" si="2"/>
        <v>-7.5160403299725118</v>
      </c>
      <c r="K64" s="2110">
        <f>((K62/K61)*100)-100</f>
        <v>-1.098901098901095</v>
      </c>
      <c r="L64" s="2110">
        <f t="shared" si="2"/>
        <v>3.0364372469635583</v>
      </c>
      <c r="M64" s="2110">
        <f>((M62/M61)*100)-100</f>
        <v>-11.344922232387916</v>
      </c>
      <c r="N64" s="39"/>
      <c r="O64" s="39"/>
    </row>
    <row r="65" spans="1:15" ht="16.5" customHeight="1" thickBot="1">
      <c r="A65" s="73" t="s">
        <v>36</v>
      </c>
      <c r="B65" s="2113">
        <f>((B62/B50)*100)-100</f>
        <v>-3.2786885245901658</v>
      </c>
      <c r="C65" s="2114" t="str">
        <f>IFERROR(((C62/C50)*100)-100,"-")</f>
        <v>-</v>
      </c>
      <c r="D65" s="2113">
        <f>((D62/D50)*100)-100</f>
        <v>65.638766519823776</v>
      </c>
      <c r="E65" s="2113">
        <f>((E62/E50)*100)-100</f>
        <v>-3.2586558044806537</v>
      </c>
      <c r="F65" s="2113">
        <f>((F62/F50)*100)-100</f>
        <v>6.8273092369477837</v>
      </c>
      <c r="G65" s="2113">
        <f t="shared" ref="G65:K65" si="3">((G62/G50)*100)-100</f>
        <v>0</v>
      </c>
      <c r="H65" s="2113">
        <f>((H62/H50)*100)-100</f>
        <v>-7.0707070707070727</v>
      </c>
      <c r="I65" s="2113">
        <f t="shared" si="3"/>
        <v>296.49122807017545</v>
      </c>
      <c r="J65" s="2113">
        <f>((J62/J50)*100)-100</f>
        <v>63.26860841423948</v>
      </c>
      <c r="K65" s="2113">
        <f t="shared" si="3"/>
        <v>141.07142857142856</v>
      </c>
      <c r="L65" s="2113">
        <f>((L62/L50)*100)-100</f>
        <v>26.302729528535991</v>
      </c>
      <c r="M65" s="2113">
        <f>((M62/M50)*100)-100</f>
        <v>94.188376753507015</v>
      </c>
      <c r="N65" s="39"/>
      <c r="O65" s="39"/>
    </row>
    <row r="66" spans="1:15" ht="16.5" customHeight="1">
      <c r="A66" s="310" t="s">
        <v>596</v>
      </c>
      <c r="B66" s="330" t="s">
        <v>1465</v>
      </c>
      <c r="C66" s="330"/>
      <c r="D66" s="330"/>
      <c r="E66" s="330"/>
      <c r="F66" s="330"/>
      <c r="G66" s="330"/>
      <c r="H66" s="330"/>
      <c r="I66" s="330"/>
      <c r="J66" s="330"/>
      <c r="K66" s="330"/>
      <c r="L66" s="330"/>
      <c r="M66" s="330"/>
      <c r="N66" s="39"/>
      <c r="O66" s="39"/>
    </row>
    <row r="67" spans="1:15" ht="16.5" customHeight="1">
      <c r="A67" s="311"/>
      <c r="B67" s="2536" t="s">
        <v>597</v>
      </c>
      <c r="C67" s="2536"/>
      <c r="D67" s="2536"/>
      <c r="E67" s="2536"/>
      <c r="F67" s="2536"/>
      <c r="G67" s="2536"/>
      <c r="H67" s="2536"/>
      <c r="I67" s="2536"/>
      <c r="J67" s="2536"/>
      <c r="K67" s="2536"/>
      <c r="L67" s="2536"/>
      <c r="M67" s="2536"/>
      <c r="N67" s="39"/>
      <c r="O67" s="39"/>
    </row>
    <row r="68" spans="1:15" ht="16.5" customHeight="1">
      <c r="A68" s="1"/>
      <c r="B68" s="1"/>
      <c r="C68" s="1"/>
      <c r="D68" s="1"/>
      <c r="E68" s="1"/>
      <c r="F68" s="1"/>
      <c r="G68" s="1"/>
      <c r="H68" s="1"/>
      <c r="I68" s="1"/>
      <c r="J68" s="1"/>
      <c r="K68" s="1"/>
      <c r="L68" s="1"/>
      <c r="M68" s="1"/>
      <c r="N68" s="39"/>
      <c r="O68" s="39"/>
    </row>
    <row r="69" spans="1:15" ht="16.5" customHeight="1">
      <c r="N69" s="39"/>
      <c r="O69" s="39"/>
    </row>
    <row r="70" spans="1:15" ht="16.5" customHeight="1">
      <c r="N70" s="39"/>
      <c r="O70" s="39"/>
    </row>
    <row r="71" spans="1:15" ht="16.5" customHeight="1">
      <c r="N71" s="39"/>
      <c r="O71" s="39"/>
    </row>
    <row r="72" spans="1:15" ht="16.5" customHeight="1">
      <c r="N72" s="39"/>
      <c r="O72" s="39"/>
    </row>
    <row r="73" spans="1:15" ht="16.5" customHeight="1">
      <c r="N73" s="39"/>
      <c r="O73" s="39"/>
    </row>
    <row r="74" spans="1:15" ht="16.5" customHeight="1">
      <c r="N74" s="39"/>
      <c r="O74" s="39"/>
    </row>
    <row r="75" spans="1:15" ht="16.5" customHeight="1">
      <c r="N75" s="39"/>
      <c r="O75" s="39"/>
    </row>
    <row r="76" spans="1:15" ht="16.5" customHeight="1">
      <c r="N76" s="39"/>
      <c r="O76" s="39"/>
    </row>
    <row r="77" spans="1:15" ht="16.5" customHeight="1">
      <c r="N77" s="39"/>
      <c r="O77" s="39"/>
    </row>
    <row r="78" spans="1:15" ht="16.5" customHeight="1">
      <c r="N78" s="39"/>
      <c r="O78" s="39"/>
    </row>
    <row r="79" spans="1:15" s="1" customFormat="1" ht="15.75" customHeight="1">
      <c r="A79" s="40"/>
      <c r="B79" s="40"/>
      <c r="C79" s="40"/>
      <c r="D79" s="40"/>
      <c r="E79" s="40"/>
      <c r="F79" s="40"/>
      <c r="G79" s="40"/>
      <c r="H79" s="40"/>
      <c r="I79" s="40"/>
      <c r="J79" s="40"/>
      <c r="K79" s="40"/>
      <c r="L79" s="40"/>
      <c r="M79" s="40"/>
      <c r="N79" s="3"/>
      <c r="O79" s="3"/>
    </row>
    <row r="80" spans="1:15" s="1" customFormat="1" ht="15.75" customHeight="1">
      <c r="A80" s="40"/>
      <c r="B80" s="40"/>
      <c r="C80" s="40"/>
      <c r="D80" s="40"/>
      <c r="E80" s="40"/>
      <c r="F80" s="40"/>
      <c r="G80" s="40"/>
      <c r="H80" s="40"/>
      <c r="I80" s="40"/>
      <c r="J80" s="40"/>
      <c r="K80" s="40"/>
      <c r="L80" s="40"/>
      <c r="M80" s="40"/>
      <c r="N80" s="3"/>
      <c r="O80" s="3"/>
    </row>
    <row r="81" spans="1:15" s="1" customFormat="1" ht="15.75" customHeight="1">
      <c r="A81" s="40"/>
      <c r="B81" s="40"/>
      <c r="C81" s="40"/>
      <c r="D81" s="40"/>
      <c r="E81" s="40"/>
      <c r="F81" s="40"/>
      <c r="G81" s="40"/>
      <c r="H81" s="40"/>
      <c r="I81" s="40"/>
      <c r="J81" s="40"/>
      <c r="K81" s="40"/>
      <c r="L81" s="40"/>
      <c r="M81" s="40"/>
      <c r="N81" s="3"/>
      <c r="O81" s="3"/>
    </row>
    <row r="82" spans="1:15" s="1" customFormat="1" ht="16.5" customHeight="1">
      <c r="A82" s="40"/>
      <c r="B82" s="40"/>
      <c r="C82" s="40"/>
      <c r="D82" s="40"/>
      <c r="E82" s="40"/>
      <c r="F82" s="40"/>
      <c r="G82" s="40"/>
      <c r="H82" s="40"/>
      <c r="I82" s="40"/>
      <c r="J82" s="40"/>
      <c r="K82" s="40"/>
      <c r="L82" s="40"/>
      <c r="M82" s="40"/>
    </row>
    <row r="83" spans="1:15" s="1" customFormat="1" ht="16.5" customHeight="1">
      <c r="A83" s="40"/>
      <c r="B83" s="40"/>
      <c r="C83" s="40"/>
      <c r="D83" s="40"/>
      <c r="E83" s="40"/>
      <c r="F83" s="40"/>
      <c r="G83" s="40"/>
      <c r="H83" s="40"/>
      <c r="I83" s="40"/>
      <c r="J83" s="40"/>
      <c r="K83" s="40"/>
      <c r="L83" s="40"/>
      <c r="M83" s="40"/>
    </row>
  </sheetData>
  <mergeCells count="17">
    <mergeCell ref="J37:M37"/>
    <mergeCell ref="J3:M3"/>
    <mergeCell ref="B32:M32"/>
    <mergeCell ref="B33:E33"/>
    <mergeCell ref="B34:E34"/>
    <mergeCell ref="B36:M36"/>
    <mergeCell ref="J38:J39"/>
    <mergeCell ref="K38:K39"/>
    <mergeCell ref="L38:L39"/>
    <mergeCell ref="M38:M39"/>
    <mergeCell ref="B67:M67"/>
    <mergeCell ref="B38:B39"/>
    <mergeCell ref="C38:C39"/>
    <mergeCell ref="D38:D39"/>
    <mergeCell ref="G38:G39"/>
    <mergeCell ref="H38:H39"/>
    <mergeCell ref="I38:I39"/>
  </mergeCells>
  <phoneticPr fontId="3"/>
  <pageMargins left="0.78740157480314965" right="0.23622047244094488" top="0.39370078740157483" bottom="0.55118110236220474" header="0.51181102362204722" footer="0.51181102362204722"/>
  <pageSetup paperSize="9" scale="73" orientation="portrait"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88B45A-EF87-43C0-83DB-2DD684D7DB52}">
  <sheetPr transitionEvaluation="1">
    <tabColor rgb="FFFF6699"/>
  </sheetPr>
  <dimension ref="A1:S84"/>
  <sheetViews>
    <sheetView showGridLines="0" view="pageBreakPreview" zoomScale="110" zoomScaleNormal="100" zoomScaleSheetLayoutView="110" workbookViewId="0">
      <selection activeCell="O48" sqref="O48"/>
    </sheetView>
  </sheetViews>
  <sheetFormatPr defaultColWidth="10.58203125" defaultRowHeight="14"/>
  <cols>
    <col min="1" max="1" width="10.83203125" style="40" customWidth="1"/>
    <col min="2" max="2" width="6.58203125" style="40" customWidth="1"/>
    <col min="3" max="3" width="7.58203125" style="40" customWidth="1"/>
    <col min="4" max="13" width="7.33203125" style="40" customWidth="1"/>
    <col min="14" max="14" width="6.58203125" style="40" customWidth="1"/>
    <col min="15" max="16384" width="10.58203125" style="40"/>
  </cols>
  <sheetData>
    <row r="1" spans="1:14" ht="12" customHeight="1"/>
    <row r="2" spans="1:14" s="1" customFormat="1" ht="23.25" customHeight="1">
      <c r="A2" s="2542" t="s">
        <v>598</v>
      </c>
      <c r="B2" s="2542"/>
      <c r="C2" s="2542"/>
      <c r="D2" s="2542"/>
      <c r="E2" s="2542"/>
      <c r="F2" s="2542"/>
      <c r="G2" s="2542"/>
      <c r="H2" s="2542"/>
      <c r="I2" s="2542"/>
      <c r="J2" s="2542"/>
      <c r="K2" s="2542"/>
      <c r="L2" s="2542"/>
      <c r="M2" s="2542"/>
      <c r="N2" s="2542"/>
    </row>
    <row r="3" spans="1:14" s="1" customFormat="1" ht="15.75" customHeight="1" thickBot="1">
      <c r="A3" s="3" t="s">
        <v>599</v>
      </c>
      <c r="L3" s="2543" t="s">
        <v>564</v>
      </c>
      <c r="M3" s="2543"/>
      <c r="N3" s="2544"/>
    </row>
    <row r="4" spans="1:14">
      <c r="A4" s="331"/>
      <c r="B4" s="332" t="s">
        <v>600</v>
      </c>
      <c r="C4" s="333"/>
      <c r="D4" s="331"/>
      <c r="E4" s="331"/>
      <c r="F4" s="334"/>
      <c r="G4" s="334"/>
      <c r="H4" s="334"/>
      <c r="I4" s="334"/>
      <c r="J4" s="334"/>
      <c r="K4" s="331"/>
      <c r="L4" s="334"/>
      <c r="M4" s="334"/>
      <c r="N4" s="335" t="s">
        <v>601</v>
      </c>
    </row>
    <row r="5" spans="1:14" ht="14.25" customHeight="1">
      <c r="A5" s="152" t="s">
        <v>5</v>
      </c>
      <c r="B5" s="1701" t="s">
        <v>602</v>
      </c>
      <c r="C5" s="1701" t="s">
        <v>603</v>
      </c>
      <c r="D5" s="2545" t="s">
        <v>604</v>
      </c>
      <c r="E5" s="2545" t="s">
        <v>605</v>
      </c>
      <c r="F5" s="1861" t="s">
        <v>606</v>
      </c>
      <c r="G5" s="1862" t="s">
        <v>607</v>
      </c>
      <c r="H5" s="1862" t="s">
        <v>608</v>
      </c>
      <c r="I5" s="2171" t="s">
        <v>609</v>
      </c>
      <c r="J5" s="1862" t="s">
        <v>610</v>
      </c>
      <c r="K5" s="2545" t="s">
        <v>611</v>
      </c>
      <c r="L5" s="2171" t="s">
        <v>612</v>
      </c>
      <c r="M5" s="2547" t="s">
        <v>613</v>
      </c>
      <c r="N5" s="1762" t="s">
        <v>614</v>
      </c>
    </row>
    <row r="6" spans="1:14">
      <c r="A6" s="7"/>
      <c r="B6" s="2169" t="s">
        <v>615</v>
      </c>
      <c r="C6" s="83"/>
      <c r="D6" s="2546"/>
      <c r="E6" s="2546"/>
      <c r="F6" s="336" t="s">
        <v>616</v>
      </c>
      <c r="G6" s="337" t="s">
        <v>617</v>
      </c>
      <c r="H6" s="337" t="s">
        <v>618</v>
      </c>
      <c r="I6" s="2169" t="s">
        <v>619</v>
      </c>
      <c r="J6" s="2169" t="s">
        <v>620</v>
      </c>
      <c r="K6" s="2546"/>
      <c r="L6" s="2169" t="s">
        <v>621</v>
      </c>
      <c r="M6" s="2548"/>
      <c r="N6" s="338" t="s">
        <v>622</v>
      </c>
    </row>
    <row r="7" spans="1:14" ht="15" customHeight="1">
      <c r="A7" s="11" t="s">
        <v>2082</v>
      </c>
      <c r="B7" s="665">
        <v>2.92</v>
      </c>
      <c r="C7" s="666">
        <v>266228</v>
      </c>
      <c r="D7" s="666">
        <v>70501</v>
      </c>
      <c r="E7" s="666">
        <v>20650</v>
      </c>
      <c r="F7" s="666">
        <v>19064</v>
      </c>
      <c r="G7" s="666">
        <v>12366</v>
      </c>
      <c r="H7" s="666">
        <v>8009</v>
      </c>
      <c r="I7" s="666">
        <v>14356</v>
      </c>
      <c r="J7" s="666">
        <v>36322</v>
      </c>
      <c r="K7" s="666">
        <v>8903</v>
      </c>
      <c r="L7" s="666">
        <v>22061</v>
      </c>
      <c r="M7" s="666">
        <v>53995</v>
      </c>
      <c r="N7" s="667">
        <v>26.5</v>
      </c>
    </row>
    <row r="8" spans="1:14" ht="15" customHeight="1">
      <c r="A8" s="11" t="s">
        <v>624</v>
      </c>
      <c r="B8" s="665">
        <v>2.83</v>
      </c>
      <c r="C8" s="666">
        <v>299164</v>
      </c>
      <c r="D8" s="666">
        <v>70536</v>
      </c>
      <c r="E8" s="666">
        <v>22053</v>
      </c>
      <c r="F8" s="666">
        <v>19523</v>
      </c>
      <c r="G8" s="666">
        <v>12652</v>
      </c>
      <c r="H8" s="666">
        <v>8899</v>
      </c>
      <c r="I8" s="666">
        <v>16227</v>
      </c>
      <c r="J8" s="666">
        <v>58306</v>
      </c>
      <c r="K8" s="666">
        <v>7244</v>
      </c>
      <c r="L8" s="666">
        <v>21787</v>
      </c>
      <c r="M8" s="666">
        <v>61938</v>
      </c>
      <c r="N8" s="667">
        <v>23.6</v>
      </c>
    </row>
    <row r="9" spans="1:14" ht="15" customHeight="1">
      <c r="A9" s="11" t="s">
        <v>1698</v>
      </c>
      <c r="B9" s="665">
        <v>2.86</v>
      </c>
      <c r="C9" s="666">
        <v>279101</v>
      </c>
      <c r="D9" s="666">
        <v>70070</v>
      </c>
      <c r="E9" s="666">
        <v>20822</v>
      </c>
      <c r="F9" s="666">
        <v>21332</v>
      </c>
      <c r="G9" s="666">
        <v>10627</v>
      </c>
      <c r="H9" s="666">
        <v>8259</v>
      </c>
      <c r="I9" s="666">
        <v>16549</v>
      </c>
      <c r="J9" s="666">
        <v>41049</v>
      </c>
      <c r="K9" s="666">
        <v>11125</v>
      </c>
      <c r="L9" s="666">
        <v>22440</v>
      </c>
      <c r="M9" s="666">
        <v>56826</v>
      </c>
      <c r="N9" s="667">
        <v>25.1</v>
      </c>
    </row>
    <row r="10" spans="1:14" ht="15" customHeight="1">
      <c r="A10" s="2180" t="s">
        <v>1867</v>
      </c>
      <c r="B10" s="665">
        <v>2.81</v>
      </c>
      <c r="C10" s="666">
        <v>279132</v>
      </c>
      <c r="D10" s="666">
        <v>74045</v>
      </c>
      <c r="E10" s="666">
        <v>22957</v>
      </c>
      <c r="F10" s="666">
        <v>20574</v>
      </c>
      <c r="G10" s="666">
        <v>9732</v>
      </c>
      <c r="H10" s="666">
        <v>8296</v>
      </c>
      <c r="I10" s="666">
        <v>14919</v>
      </c>
      <c r="J10" s="666">
        <v>42293</v>
      </c>
      <c r="K10" s="666">
        <v>7501</v>
      </c>
      <c r="L10" s="666">
        <v>23766</v>
      </c>
      <c r="M10" s="666">
        <v>55048</v>
      </c>
      <c r="N10" s="667">
        <v>26.5</v>
      </c>
    </row>
    <row r="11" spans="1:14" ht="15" customHeight="1">
      <c r="A11" s="2180" t="s">
        <v>2083</v>
      </c>
      <c r="B11" s="665"/>
      <c r="C11" s="666"/>
      <c r="D11" s="666"/>
      <c r="E11" s="666"/>
      <c r="F11" s="666"/>
      <c r="G11" s="666"/>
      <c r="H11" s="666"/>
      <c r="I11" s="666"/>
      <c r="J11" s="666"/>
      <c r="K11" s="666"/>
      <c r="L11" s="666"/>
      <c r="M11" s="666"/>
      <c r="N11" s="667"/>
    </row>
    <row r="12" spans="1:14" ht="15" customHeight="1">
      <c r="A12" s="11"/>
      <c r="B12" s="1763"/>
      <c r="C12" s="1764"/>
      <c r="D12" s="1764"/>
      <c r="E12" s="2185" t="s">
        <v>2084</v>
      </c>
      <c r="F12" s="1764"/>
      <c r="G12" s="1764"/>
      <c r="H12" s="1764"/>
      <c r="I12" s="1764"/>
      <c r="J12" s="1764"/>
      <c r="K12" s="1764"/>
      <c r="L12" s="1764"/>
      <c r="M12" s="1764"/>
      <c r="N12" s="1765"/>
    </row>
    <row r="13" spans="1:14" ht="15" customHeight="1">
      <c r="A13" s="339" t="s">
        <v>2032</v>
      </c>
      <c r="B13" s="1326">
        <v>2.84</v>
      </c>
      <c r="C13" s="1327">
        <v>283186</v>
      </c>
      <c r="D13" s="1327">
        <v>73619</v>
      </c>
      <c r="E13" s="1327">
        <v>45932</v>
      </c>
      <c r="F13" s="1327">
        <v>19859</v>
      </c>
      <c r="G13" s="1327">
        <v>12015</v>
      </c>
      <c r="H13" s="1327">
        <v>6349</v>
      </c>
      <c r="I13" s="1327">
        <v>12493</v>
      </c>
      <c r="J13" s="1327">
        <v>33736</v>
      </c>
      <c r="K13" s="1327">
        <v>11656</v>
      </c>
      <c r="L13" s="1327">
        <v>23795</v>
      </c>
      <c r="M13" s="1327">
        <v>43733</v>
      </c>
      <c r="N13" s="1328">
        <v>26</v>
      </c>
    </row>
    <row r="14" spans="1:14" ht="15" customHeight="1">
      <c r="A14" s="339" t="s">
        <v>693</v>
      </c>
      <c r="B14" s="1326">
        <v>2.87</v>
      </c>
      <c r="C14" s="1327">
        <v>242546</v>
      </c>
      <c r="D14" s="1327">
        <v>75283</v>
      </c>
      <c r="E14" s="1327">
        <v>19162</v>
      </c>
      <c r="F14" s="1327">
        <v>16110</v>
      </c>
      <c r="G14" s="1327">
        <v>6966</v>
      </c>
      <c r="H14" s="1327">
        <v>9780</v>
      </c>
      <c r="I14" s="1327">
        <v>13773</v>
      </c>
      <c r="J14" s="1327">
        <v>33946</v>
      </c>
      <c r="K14" s="1327">
        <v>3124</v>
      </c>
      <c r="L14" s="1327">
        <v>21926</v>
      </c>
      <c r="M14" s="1327">
        <v>42477</v>
      </c>
      <c r="N14" s="1328">
        <v>31</v>
      </c>
    </row>
    <row r="15" spans="1:14" ht="15" customHeight="1">
      <c r="A15" s="339" t="s">
        <v>510</v>
      </c>
      <c r="B15" s="1326">
        <v>2.8</v>
      </c>
      <c r="C15" s="1327">
        <v>257030</v>
      </c>
      <c r="D15" s="1327">
        <v>68358</v>
      </c>
      <c r="E15" s="1327">
        <v>20273</v>
      </c>
      <c r="F15" s="1327">
        <v>19526</v>
      </c>
      <c r="G15" s="1327">
        <v>9816</v>
      </c>
      <c r="H15" s="1327">
        <v>10209</v>
      </c>
      <c r="I15" s="1327">
        <v>14981</v>
      </c>
      <c r="J15" s="1327">
        <v>36294</v>
      </c>
      <c r="K15" s="1327">
        <v>3882</v>
      </c>
      <c r="L15" s="1327">
        <v>21575</v>
      </c>
      <c r="M15" s="1327">
        <v>52116</v>
      </c>
      <c r="N15" s="1328">
        <v>26.6</v>
      </c>
    </row>
    <row r="16" spans="1:14" ht="15" customHeight="1">
      <c r="A16" s="339" t="s">
        <v>511</v>
      </c>
      <c r="B16" s="1326">
        <v>2.78</v>
      </c>
      <c r="C16" s="1327">
        <v>305822</v>
      </c>
      <c r="D16" s="1327">
        <v>84148</v>
      </c>
      <c r="E16" s="1327">
        <v>24132</v>
      </c>
      <c r="F16" s="1327">
        <v>16499</v>
      </c>
      <c r="G16" s="1327">
        <v>9779</v>
      </c>
      <c r="H16" s="1327">
        <v>7940</v>
      </c>
      <c r="I16" s="1327">
        <v>20399</v>
      </c>
      <c r="J16" s="1327">
        <v>37235</v>
      </c>
      <c r="K16" s="1327">
        <v>13433</v>
      </c>
      <c r="L16" s="1327">
        <v>22411</v>
      </c>
      <c r="M16" s="1327">
        <v>69846</v>
      </c>
      <c r="N16" s="1328">
        <v>27.5</v>
      </c>
    </row>
    <row r="17" spans="1:14" ht="15" customHeight="1">
      <c r="A17" s="339" t="s">
        <v>1903</v>
      </c>
      <c r="B17" s="1326">
        <v>2.75</v>
      </c>
      <c r="C17" s="1327">
        <v>260345</v>
      </c>
      <c r="D17" s="1327">
        <v>69508</v>
      </c>
      <c r="E17" s="1327">
        <v>17757</v>
      </c>
      <c r="F17" s="1327">
        <v>22672</v>
      </c>
      <c r="G17" s="1327">
        <v>8627</v>
      </c>
      <c r="H17" s="1327">
        <v>8589</v>
      </c>
      <c r="I17" s="1327">
        <v>11361</v>
      </c>
      <c r="J17" s="1327">
        <v>37839</v>
      </c>
      <c r="K17" s="1327">
        <v>4961</v>
      </c>
      <c r="L17" s="1327">
        <v>25591</v>
      </c>
      <c r="M17" s="1327">
        <v>53440</v>
      </c>
      <c r="N17" s="1328">
        <v>26.7</v>
      </c>
    </row>
    <row r="18" spans="1:14" ht="15" customHeight="1">
      <c r="A18" s="339" t="s">
        <v>1936</v>
      </c>
      <c r="B18" s="1326">
        <v>2.71</v>
      </c>
      <c r="C18" s="1327">
        <v>266856</v>
      </c>
      <c r="D18" s="1327">
        <v>67764</v>
      </c>
      <c r="E18" s="1327">
        <v>18182</v>
      </c>
      <c r="F18" s="1327">
        <v>22183</v>
      </c>
      <c r="G18" s="1327">
        <v>10059</v>
      </c>
      <c r="H18" s="1327">
        <v>9307</v>
      </c>
      <c r="I18" s="1327">
        <v>12392</v>
      </c>
      <c r="J18" s="1327">
        <v>44576</v>
      </c>
      <c r="K18" s="1327">
        <v>11680</v>
      </c>
      <c r="L18" s="1327">
        <v>25044</v>
      </c>
      <c r="M18" s="1327">
        <v>45668</v>
      </c>
      <c r="N18" s="1328">
        <v>25.4</v>
      </c>
    </row>
    <row r="19" spans="1:14" ht="15" customHeight="1">
      <c r="A19" s="339" t="s">
        <v>503</v>
      </c>
      <c r="B19" s="1326">
        <v>2.63</v>
      </c>
      <c r="C19" s="1327">
        <v>318162</v>
      </c>
      <c r="D19" s="1327">
        <v>69066</v>
      </c>
      <c r="E19" s="1327">
        <v>16758</v>
      </c>
      <c r="F19" s="1327">
        <v>24014</v>
      </c>
      <c r="G19" s="1327">
        <v>12836</v>
      </c>
      <c r="H19" s="1327">
        <v>10421</v>
      </c>
      <c r="I19" s="1327">
        <v>15241</v>
      </c>
      <c r="J19" s="1327">
        <v>74900</v>
      </c>
      <c r="K19" s="1327">
        <v>5983</v>
      </c>
      <c r="L19" s="1327">
        <v>24579</v>
      </c>
      <c r="M19" s="1327">
        <v>64363</v>
      </c>
      <c r="N19" s="1328">
        <v>21.7</v>
      </c>
    </row>
    <row r="20" spans="1:14" ht="15" customHeight="1">
      <c r="A20" s="339" t="s">
        <v>504</v>
      </c>
      <c r="B20" s="1326">
        <v>2.75</v>
      </c>
      <c r="C20" s="1327">
        <v>252849</v>
      </c>
      <c r="D20" s="1327">
        <v>65964</v>
      </c>
      <c r="E20" s="1327">
        <v>21321</v>
      </c>
      <c r="F20" s="1327">
        <v>18826</v>
      </c>
      <c r="G20" s="1327">
        <v>7520</v>
      </c>
      <c r="H20" s="1327">
        <v>14596</v>
      </c>
      <c r="I20" s="1327">
        <v>10765</v>
      </c>
      <c r="J20" s="1327">
        <v>35275</v>
      </c>
      <c r="K20" s="1327">
        <v>5739</v>
      </c>
      <c r="L20" s="1327">
        <v>22188</v>
      </c>
      <c r="M20" s="1327">
        <v>50654</v>
      </c>
      <c r="N20" s="1328">
        <v>26.1</v>
      </c>
    </row>
    <row r="21" spans="1:14" ht="15" customHeight="1">
      <c r="A21" s="339" t="s">
        <v>505</v>
      </c>
      <c r="B21" s="1326">
        <v>2.78</v>
      </c>
      <c r="C21" s="1327">
        <v>283358</v>
      </c>
      <c r="D21" s="1327">
        <v>72583</v>
      </c>
      <c r="E21" s="1327">
        <v>36903</v>
      </c>
      <c r="F21" s="1327">
        <v>19006</v>
      </c>
      <c r="G21" s="1327">
        <v>8551</v>
      </c>
      <c r="H21" s="1327">
        <v>10459</v>
      </c>
      <c r="I21" s="1327">
        <v>11005</v>
      </c>
      <c r="J21" s="1327">
        <v>34526</v>
      </c>
      <c r="K21" s="1327">
        <v>13013</v>
      </c>
      <c r="L21" s="1327">
        <v>18828</v>
      </c>
      <c r="M21" s="1327">
        <v>58483</v>
      </c>
      <c r="N21" s="1328">
        <v>25.6</v>
      </c>
    </row>
    <row r="22" spans="1:14" ht="15" customHeight="1">
      <c r="A22" s="339" t="s">
        <v>506</v>
      </c>
      <c r="B22" s="1326">
        <v>2.9</v>
      </c>
      <c r="C22" s="1327">
        <v>255917</v>
      </c>
      <c r="D22" s="1327">
        <v>71936</v>
      </c>
      <c r="E22" s="1327">
        <v>17508</v>
      </c>
      <c r="F22" s="1327">
        <v>15922</v>
      </c>
      <c r="G22" s="1327">
        <v>8635</v>
      </c>
      <c r="H22" s="1327">
        <v>6912</v>
      </c>
      <c r="I22" s="1327">
        <v>8859</v>
      </c>
      <c r="J22" s="1327">
        <v>37966</v>
      </c>
      <c r="K22" s="1327">
        <v>17636</v>
      </c>
      <c r="L22" s="1327">
        <v>22927</v>
      </c>
      <c r="M22" s="1327">
        <v>47615</v>
      </c>
      <c r="N22" s="1328">
        <v>28.1</v>
      </c>
    </row>
    <row r="23" spans="1:14" ht="15" customHeight="1">
      <c r="A23" s="339" t="s">
        <v>507</v>
      </c>
      <c r="B23" s="1326">
        <v>2.95</v>
      </c>
      <c r="C23" s="1327">
        <v>330094</v>
      </c>
      <c r="D23" s="1327">
        <v>74707</v>
      </c>
      <c r="E23" s="1327">
        <v>16389</v>
      </c>
      <c r="F23" s="1327">
        <v>20114</v>
      </c>
      <c r="G23" s="1327">
        <v>9638</v>
      </c>
      <c r="H23" s="1327">
        <v>9286</v>
      </c>
      <c r="I23" s="1327">
        <v>10358</v>
      </c>
      <c r="J23" s="1327">
        <v>70142</v>
      </c>
      <c r="K23" s="1327">
        <v>7268</v>
      </c>
      <c r="L23" s="1327">
        <v>30411</v>
      </c>
      <c r="M23" s="1327">
        <v>81751</v>
      </c>
      <c r="N23" s="1328">
        <v>22.6</v>
      </c>
    </row>
    <row r="24" spans="1:14" ht="15" customHeight="1">
      <c r="A24" s="339" t="s">
        <v>508</v>
      </c>
      <c r="B24" s="1326">
        <v>2.92</v>
      </c>
      <c r="C24" s="1327">
        <v>290889</v>
      </c>
      <c r="D24" s="1327">
        <v>84245</v>
      </c>
      <c r="E24" s="1327">
        <v>14163</v>
      </c>
      <c r="F24" s="1327">
        <v>17543</v>
      </c>
      <c r="G24" s="1327">
        <v>9450</v>
      </c>
      <c r="H24" s="1327">
        <v>8687</v>
      </c>
      <c r="I24" s="1327">
        <v>12629</v>
      </c>
      <c r="J24" s="1327">
        <v>42281</v>
      </c>
      <c r="K24" s="1327">
        <v>14837</v>
      </c>
      <c r="L24" s="1327">
        <v>23804</v>
      </c>
      <c r="M24" s="1327">
        <v>63249</v>
      </c>
      <c r="N24" s="1328">
        <v>29</v>
      </c>
    </row>
    <row r="25" spans="1:14" ht="15" customHeight="1">
      <c r="A25" s="339" t="s">
        <v>509</v>
      </c>
      <c r="B25" s="1326">
        <v>2.92</v>
      </c>
      <c r="C25" s="1327">
        <v>285074</v>
      </c>
      <c r="D25" s="1327">
        <v>78590</v>
      </c>
      <c r="E25" s="1327">
        <v>11501</v>
      </c>
      <c r="F25" s="1327">
        <v>23718</v>
      </c>
      <c r="G25" s="1327">
        <v>13129</v>
      </c>
      <c r="H25" s="1327">
        <v>8117</v>
      </c>
      <c r="I25" s="1327">
        <v>18796</v>
      </c>
      <c r="J25" s="1327">
        <v>35664</v>
      </c>
      <c r="K25" s="1327">
        <v>18454</v>
      </c>
      <c r="L25" s="1327">
        <v>26304</v>
      </c>
      <c r="M25" s="1327">
        <v>50801</v>
      </c>
      <c r="N25" s="1328">
        <v>27.6</v>
      </c>
    </row>
    <row r="26" spans="1:14" ht="15" customHeight="1">
      <c r="A26" s="339" t="s">
        <v>693</v>
      </c>
      <c r="B26" s="1326">
        <v>2.91</v>
      </c>
      <c r="C26" s="1327">
        <v>300176</v>
      </c>
      <c r="D26" s="1327">
        <v>84640</v>
      </c>
      <c r="E26" s="1327">
        <v>17226</v>
      </c>
      <c r="F26" s="1327">
        <v>17524</v>
      </c>
      <c r="G26" s="1327">
        <v>8921</v>
      </c>
      <c r="H26" s="1327">
        <v>8808</v>
      </c>
      <c r="I26" s="1327">
        <v>18574</v>
      </c>
      <c r="J26" s="1327">
        <v>37628</v>
      </c>
      <c r="K26" s="1327">
        <v>8032</v>
      </c>
      <c r="L26" s="1327">
        <v>30134</v>
      </c>
      <c r="M26" s="1327">
        <v>68689</v>
      </c>
      <c r="N26" s="1328">
        <v>28.2</v>
      </c>
    </row>
    <row r="27" spans="1:14" ht="15" customHeight="1">
      <c r="A27" s="339" t="s">
        <v>510</v>
      </c>
      <c r="B27" s="1326">
        <v>2.89</v>
      </c>
      <c r="C27" s="1327">
        <v>328437</v>
      </c>
      <c r="D27" s="1327">
        <v>81230</v>
      </c>
      <c r="E27" s="1327">
        <v>26938</v>
      </c>
      <c r="F27" s="1327">
        <v>17928</v>
      </c>
      <c r="G27" s="1327">
        <v>9771</v>
      </c>
      <c r="H27" s="1327">
        <v>8883</v>
      </c>
      <c r="I27" s="1327">
        <v>16148</v>
      </c>
      <c r="J27" s="1327">
        <v>66164</v>
      </c>
      <c r="K27" s="1327">
        <v>12913</v>
      </c>
      <c r="L27" s="1327">
        <v>29682</v>
      </c>
      <c r="M27" s="1327">
        <v>58780</v>
      </c>
      <c r="N27" s="1328">
        <v>24.7</v>
      </c>
    </row>
    <row r="28" spans="1:14" ht="15" customHeight="1">
      <c r="A28" s="339" t="s">
        <v>511</v>
      </c>
      <c r="B28" s="1326"/>
      <c r="C28" s="1327"/>
      <c r="D28" s="1327"/>
      <c r="E28" s="1327"/>
      <c r="F28" s="1327"/>
      <c r="G28" s="1327"/>
      <c r="H28" s="1327"/>
      <c r="I28" s="1327"/>
      <c r="J28" s="1327"/>
      <c r="K28" s="1327"/>
      <c r="L28" s="1327"/>
      <c r="M28" s="1327"/>
      <c r="N28" s="1838"/>
    </row>
    <row r="29" spans="1:14" ht="15" customHeight="1">
      <c r="A29" s="339"/>
      <c r="B29" s="1326"/>
      <c r="C29" s="1327"/>
      <c r="D29" s="1327"/>
      <c r="E29" s="1327"/>
      <c r="F29" s="1327"/>
      <c r="G29" s="1327"/>
      <c r="H29" s="1327"/>
      <c r="I29" s="1327"/>
      <c r="J29" s="1327"/>
      <c r="K29" s="1327"/>
      <c r="L29" s="1327"/>
      <c r="M29" s="1327"/>
      <c r="N29" s="1328"/>
    </row>
    <row r="30" spans="1:14" ht="15" customHeight="1">
      <c r="A30" s="152" t="s">
        <v>34</v>
      </c>
      <c r="B30" s="2181">
        <f t="shared" ref="B30:N30" si="0">((B28/B27)*100)-100</f>
        <v>-100</v>
      </c>
      <c r="C30" s="2181">
        <f t="shared" si="0"/>
        <v>-100</v>
      </c>
      <c r="D30" s="2181">
        <f t="shared" si="0"/>
        <v>-100</v>
      </c>
      <c r="E30" s="2181">
        <f t="shared" si="0"/>
        <v>-100</v>
      </c>
      <c r="F30" s="2181">
        <f t="shared" si="0"/>
        <v>-100</v>
      </c>
      <c r="G30" s="2181">
        <f t="shared" si="0"/>
        <v>-100</v>
      </c>
      <c r="H30" s="2181">
        <f t="shared" si="0"/>
        <v>-100</v>
      </c>
      <c r="I30" s="2181">
        <f t="shared" si="0"/>
        <v>-100</v>
      </c>
      <c r="J30" s="2181">
        <f t="shared" si="0"/>
        <v>-100</v>
      </c>
      <c r="K30" s="2181">
        <f t="shared" si="0"/>
        <v>-100</v>
      </c>
      <c r="L30" s="2181">
        <f t="shared" si="0"/>
        <v>-100</v>
      </c>
      <c r="M30" s="2181">
        <f t="shared" si="0"/>
        <v>-100</v>
      </c>
      <c r="N30" s="2181">
        <f t="shared" si="0"/>
        <v>-100</v>
      </c>
    </row>
    <row r="31" spans="1:14" ht="15" customHeight="1" thickBot="1">
      <c r="A31" s="1691" t="s">
        <v>36</v>
      </c>
      <c r="B31" s="2182">
        <f t="shared" ref="B31:N31" si="1">((B28/B16*100)-100)</f>
        <v>-100</v>
      </c>
      <c r="C31" s="2182">
        <f t="shared" si="1"/>
        <v>-100</v>
      </c>
      <c r="D31" s="2182">
        <f t="shared" si="1"/>
        <v>-100</v>
      </c>
      <c r="E31" s="2182">
        <f t="shared" si="1"/>
        <v>-100</v>
      </c>
      <c r="F31" s="2182">
        <f t="shared" si="1"/>
        <v>-100</v>
      </c>
      <c r="G31" s="2182">
        <f t="shared" si="1"/>
        <v>-100</v>
      </c>
      <c r="H31" s="2182">
        <f t="shared" si="1"/>
        <v>-100</v>
      </c>
      <c r="I31" s="2182">
        <f t="shared" si="1"/>
        <v>-100</v>
      </c>
      <c r="J31" s="2182">
        <f t="shared" si="1"/>
        <v>-100</v>
      </c>
      <c r="K31" s="2182">
        <f t="shared" si="1"/>
        <v>-100</v>
      </c>
      <c r="L31" s="2182">
        <f t="shared" si="1"/>
        <v>-100</v>
      </c>
      <c r="M31" s="2182">
        <f t="shared" si="1"/>
        <v>-100</v>
      </c>
      <c r="N31" s="2182">
        <f t="shared" si="1"/>
        <v>-100</v>
      </c>
    </row>
    <row r="32" spans="1:14" ht="15" customHeight="1">
      <c r="A32" s="311"/>
      <c r="B32" s="2551"/>
      <c r="C32" s="2552"/>
      <c r="D32" s="2552"/>
      <c r="E32" s="2552"/>
      <c r="G32" s="2173"/>
      <c r="H32" s="2553" t="s">
        <v>625</v>
      </c>
      <c r="I32" s="2554"/>
      <c r="J32" s="2554"/>
      <c r="K32" s="2554"/>
      <c r="L32" s="2554"/>
      <c r="M32" s="214" t="s">
        <v>2077</v>
      </c>
      <c r="N32" s="1329">
        <v>273858</v>
      </c>
    </row>
    <row r="33" spans="1:19" ht="15" customHeight="1">
      <c r="A33" s="311"/>
      <c r="B33" s="2555"/>
      <c r="C33" s="2556"/>
      <c r="D33" s="2556"/>
      <c r="E33" s="2556"/>
      <c r="F33" s="2557"/>
      <c r="G33" s="2557"/>
      <c r="H33" s="2557"/>
      <c r="I33" s="2557"/>
      <c r="J33" s="341"/>
      <c r="K33" s="214"/>
      <c r="L33" s="214"/>
      <c r="M33" s="214" t="s">
        <v>2078</v>
      </c>
      <c r="N33" s="2100">
        <v>276693</v>
      </c>
    </row>
    <row r="34" spans="1:19" ht="15" customHeight="1">
      <c r="A34" s="311"/>
      <c r="B34" s="2174"/>
      <c r="C34" s="2175"/>
      <c r="D34" s="2175"/>
      <c r="E34" s="2175"/>
      <c r="F34" s="2176"/>
      <c r="G34" s="2176"/>
      <c r="H34" s="2176"/>
      <c r="I34" s="2176"/>
      <c r="J34" s="341"/>
      <c r="K34" s="214"/>
      <c r="L34" s="214"/>
      <c r="M34" s="214" t="s">
        <v>2079</v>
      </c>
      <c r="N34" s="2100">
        <v>273512</v>
      </c>
    </row>
    <row r="35" spans="1:19" ht="15" customHeight="1">
      <c r="A35" s="3"/>
      <c r="B35" s="2555"/>
      <c r="C35" s="2556"/>
      <c r="D35" s="2556"/>
      <c r="E35" s="2556"/>
      <c r="F35" s="2557"/>
      <c r="G35" s="2557"/>
      <c r="H35" s="2557"/>
      <c r="I35" s="2557"/>
      <c r="J35" s="341"/>
      <c r="K35" s="214"/>
      <c r="L35" s="214"/>
      <c r="M35" s="214"/>
      <c r="N35" s="340"/>
    </row>
    <row r="36" spans="1:19" ht="15" customHeight="1">
      <c r="A36" s="3"/>
      <c r="B36" s="3"/>
      <c r="C36" s="3"/>
      <c r="D36" s="3"/>
      <c r="E36" s="3"/>
      <c r="F36" s="3"/>
      <c r="G36" s="3"/>
      <c r="H36" s="3"/>
      <c r="I36" s="3"/>
      <c r="J36" s="342"/>
      <c r="K36" s="342"/>
      <c r="L36" s="343"/>
      <c r="M36" s="343"/>
    </row>
    <row r="37" spans="1:19" ht="15" customHeight="1">
      <c r="A37" s="2542" t="s">
        <v>626</v>
      </c>
      <c r="B37" s="2542"/>
      <c r="C37" s="2542"/>
      <c r="D37" s="2542"/>
      <c r="E37" s="2542"/>
      <c r="F37" s="2542"/>
      <c r="G37" s="2542"/>
      <c r="H37" s="2542"/>
      <c r="I37" s="2542"/>
      <c r="J37" s="2542"/>
      <c r="K37" s="2542"/>
      <c r="L37" s="2542"/>
      <c r="M37" s="2542"/>
      <c r="N37" s="2542"/>
    </row>
    <row r="38" spans="1:19" ht="23.25" customHeight="1" thickBot="1">
      <c r="A38" s="3" t="s">
        <v>599</v>
      </c>
      <c r="B38" s="1"/>
      <c r="C38" s="1"/>
      <c r="D38" s="1"/>
      <c r="E38" s="1"/>
      <c r="F38" s="1"/>
      <c r="G38" s="1"/>
      <c r="H38" s="1"/>
      <c r="I38" s="1"/>
      <c r="J38" s="1"/>
      <c r="K38" s="1"/>
      <c r="L38" s="2543" t="s">
        <v>564</v>
      </c>
      <c r="M38" s="2543"/>
      <c r="N38" s="2544"/>
    </row>
    <row r="39" spans="1:19">
      <c r="A39" s="331"/>
      <c r="B39" s="332" t="s">
        <v>600</v>
      </c>
      <c r="C39" s="333"/>
      <c r="D39" s="331"/>
      <c r="E39" s="331"/>
      <c r="F39" s="334"/>
      <c r="G39" s="334"/>
      <c r="H39" s="334"/>
      <c r="I39" s="334"/>
      <c r="J39" s="334"/>
      <c r="K39" s="331"/>
      <c r="L39" s="334"/>
      <c r="M39" s="334"/>
      <c r="N39" s="335" t="s">
        <v>601</v>
      </c>
    </row>
    <row r="40" spans="1:19">
      <c r="A40" s="152" t="s">
        <v>5</v>
      </c>
      <c r="B40" s="1701" t="s">
        <v>602</v>
      </c>
      <c r="C40" s="1701" t="s">
        <v>603</v>
      </c>
      <c r="D40" s="2545" t="s">
        <v>604</v>
      </c>
      <c r="E40" s="2545" t="s">
        <v>605</v>
      </c>
      <c r="F40" s="1861" t="s">
        <v>627</v>
      </c>
      <c r="G40" s="1862" t="s">
        <v>607</v>
      </c>
      <c r="H40" s="1862" t="s">
        <v>608</v>
      </c>
      <c r="I40" s="2171" t="s">
        <v>609</v>
      </c>
      <c r="J40" s="1862" t="s">
        <v>610</v>
      </c>
      <c r="K40" s="2545" t="s">
        <v>611</v>
      </c>
      <c r="L40" s="2171" t="s">
        <v>612</v>
      </c>
      <c r="M40" s="2547" t="s">
        <v>613</v>
      </c>
      <c r="N40" s="1762" t="s">
        <v>614</v>
      </c>
    </row>
    <row r="41" spans="1:19">
      <c r="A41" s="7"/>
      <c r="B41" s="2169" t="s">
        <v>615</v>
      </c>
      <c r="C41" s="83"/>
      <c r="D41" s="2546"/>
      <c r="E41" s="2546"/>
      <c r="F41" s="336" t="s">
        <v>628</v>
      </c>
      <c r="G41" s="337" t="s">
        <v>617</v>
      </c>
      <c r="H41" s="337" t="s">
        <v>618</v>
      </c>
      <c r="I41" s="2169" t="s">
        <v>619</v>
      </c>
      <c r="J41" s="2169" t="s">
        <v>620</v>
      </c>
      <c r="K41" s="2546"/>
      <c r="L41" s="2169" t="s">
        <v>621</v>
      </c>
      <c r="M41" s="2548"/>
      <c r="N41" s="338" t="s">
        <v>622</v>
      </c>
      <c r="R41" s="344"/>
    </row>
    <row r="42" spans="1:19" ht="15.75" customHeight="1">
      <c r="A42" s="11" t="s">
        <v>2082</v>
      </c>
      <c r="B42" s="660">
        <v>2.95</v>
      </c>
      <c r="C42" s="661">
        <v>277926</v>
      </c>
      <c r="D42" s="661">
        <v>76440</v>
      </c>
      <c r="E42" s="661">
        <v>17365</v>
      </c>
      <c r="F42" s="661">
        <v>21836</v>
      </c>
      <c r="G42" s="661">
        <v>12538</v>
      </c>
      <c r="H42" s="661">
        <v>8799</v>
      </c>
      <c r="I42" s="661">
        <v>14211</v>
      </c>
      <c r="J42" s="661">
        <v>39910</v>
      </c>
      <c r="K42" s="661">
        <v>10290</v>
      </c>
      <c r="L42" s="661">
        <v>24285</v>
      </c>
      <c r="M42" s="661">
        <v>52251</v>
      </c>
      <c r="N42" s="668">
        <v>27.5</v>
      </c>
      <c r="R42" s="344"/>
    </row>
    <row r="43" spans="1:19" ht="15.75" customHeight="1">
      <c r="A43" s="11" t="s">
        <v>624</v>
      </c>
      <c r="B43" s="660">
        <v>2.93</v>
      </c>
      <c r="C43" s="661">
        <v>279024</v>
      </c>
      <c r="D43" s="661">
        <v>75761</v>
      </c>
      <c r="E43" s="661">
        <v>18329</v>
      </c>
      <c r="F43" s="661">
        <v>21530</v>
      </c>
      <c r="G43" s="661">
        <v>11932</v>
      </c>
      <c r="H43" s="661">
        <v>8709</v>
      </c>
      <c r="I43" s="661">
        <v>14238</v>
      </c>
      <c r="J43" s="661">
        <v>39702</v>
      </c>
      <c r="K43" s="661">
        <v>11902</v>
      </c>
      <c r="L43" s="661">
        <v>24545</v>
      </c>
      <c r="M43" s="661">
        <v>52377</v>
      </c>
      <c r="N43" s="668">
        <v>27.2</v>
      </c>
      <c r="Q43" s="2172"/>
      <c r="R43" s="2172"/>
    </row>
    <row r="44" spans="1:19">
      <c r="A44" s="11" t="s">
        <v>1698</v>
      </c>
      <c r="B44" s="660">
        <v>2.91</v>
      </c>
      <c r="C44" s="661">
        <v>290865</v>
      </c>
      <c r="D44" s="661">
        <v>77474</v>
      </c>
      <c r="E44" s="661">
        <v>18645</v>
      </c>
      <c r="F44" s="661">
        <v>24522</v>
      </c>
      <c r="G44" s="661">
        <v>12121</v>
      </c>
      <c r="H44" s="661">
        <v>9106</v>
      </c>
      <c r="I44" s="661">
        <v>14705</v>
      </c>
      <c r="J44" s="661">
        <v>41396</v>
      </c>
      <c r="K44" s="661">
        <v>11436</v>
      </c>
      <c r="L44" s="661">
        <v>26642</v>
      </c>
      <c r="M44" s="661">
        <v>54817</v>
      </c>
      <c r="N44" s="668">
        <v>26.6</v>
      </c>
      <c r="Q44" s="344"/>
    </row>
    <row r="45" spans="1:19" s="1" customFormat="1">
      <c r="A45" s="2180" t="s">
        <v>1867</v>
      </c>
      <c r="B45" s="660">
        <v>2.9</v>
      </c>
      <c r="C45" s="661">
        <v>293997</v>
      </c>
      <c r="D45" s="661">
        <v>81738</v>
      </c>
      <c r="E45" s="661">
        <v>18006</v>
      </c>
      <c r="F45" s="661">
        <v>23855</v>
      </c>
      <c r="G45" s="661">
        <v>12190</v>
      </c>
      <c r="H45" s="661">
        <v>9297</v>
      </c>
      <c r="I45" s="661">
        <v>14645</v>
      </c>
      <c r="J45" s="661">
        <v>42693</v>
      </c>
      <c r="K45" s="661">
        <v>10446</v>
      </c>
      <c r="L45" s="661">
        <v>28630</v>
      </c>
      <c r="M45" s="661">
        <v>52498</v>
      </c>
      <c r="N45" s="668">
        <v>27.8</v>
      </c>
      <c r="P45" s="2172"/>
      <c r="Q45" s="2172"/>
    </row>
    <row r="46" spans="1:19" s="1" customFormat="1" ht="15.75" customHeight="1">
      <c r="A46" s="2180" t="s">
        <v>2083</v>
      </c>
      <c r="B46" s="660"/>
      <c r="C46" s="661"/>
      <c r="D46" s="661"/>
      <c r="E46" s="661"/>
      <c r="F46" s="661"/>
      <c r="G46" s="661"/>
      <c r="H46" s="661"/>
      <c r="I46" s="661"/>
      <c r="J46" s="661"/>
      <c r="K46" s="661"/>
      <c r="L46" s="661"/>
      <c r="M46" s="661"/>
      <c r="N46" s="668"/>
    </row>
    <row r="47" spans="1:19">
      <c r="A47" s="11"/>
      <c r="B47" s="1763"/>
      <c r="C47" s="1764"/>
      <c r="D47" s="1764"/>
      <c r="E47" s="2185" t="s">
        <v>2085</v>
      </c>
      <c r="F47" s="1764"/>
      <c r="G47" s="1764"/>
      <c r="H47" s="1764"/>
      <c r="I47" s="1764"/>
      <c r="J47" s="1764"/>
      <c r="K47" s="1764"/>
      <c r="L47" s="1764"/>
      <c r="M47" s="1764"/>
      <c r="N47" s="1765"/>
      <c r="P47" s="2549"/>
      <c r="Q47" s="2549"/>
      <c r="R47" s="2550"/>
      <c r="S47" s="2550"/>
    </row>
    <row r="48" spans="1:19">
      <c r="A48" s="339" t="s">
        <v>2032</v>
      </c>
      <c r="B48" s="1766">
        <v>2.89</v>
      </c>
      <c r="C48" s="1767">
        <v>282969</v>
      </c>
      <c r="D48" s="1767">
        <v>80851</v>
      </c>
      <c r="E48" s="1767">
        <v>16323</v>
      </c>
      <c r="F48" s="1767">
        <v>18859</v>
      </c>
      <c r="G48" s="1767">
        <v>11339</v>
      </c>
      <c r="H48" s="1767">
        <v>6141</v>
      </c>
      <c r="I48" s="1767">
        <v>14350</v>
      </c>
      <c r="J48" s="1767">
        <v>46482</v>
      </c>
      <c r="K48" s="1767">
        <v>12756</v>
      </c>
      <c r="L48" s="1767">
        <v>26368</v>
      </c>
      <c r="M48" s="1767">
        <v>49499</v>
      </c>
      <c r="N48" s="1768">
        <v>28.6</v>
      </c>
    </row>
    <row r="49" spans="1:14" ht="15" customHeight="1">
      <c r="A49" s="339" t="s">
        <v>693</v>
      </c>
      <c r="B49" s="1766">
        <v>2.89</v>
      </c>
      <c r="C49" s="1767">
        <v>301974</v>
      </c>
      <c r="D49" s="1767">
        <v>83302</v>
      </c>
      <c r="E49" s="1767">
        <v>21496</v>
      </c>
      <c r="F49" s="1767">
        <v>19667</v>
      </c>
      <c r="G49" s="1767">
        <v>11653</v>
      </c>
      <c r="H49" s="1767">
        <v>10208</v>
      </c>
      <c r="I49" s="1767">
        <v>16252</v>
      </c>
      <c r="J49" s="1767">
        <v>44790</v>
      </c>
      <c r="K49" s="1767">
        <v>15702</v>
      </c>
      <c r="L49" s="1767">
        <v>29139</v>
      </c>
      <c r="M49" s="1767">
        <v>49766</v>
      </c>
      <c r="N49" s="1768">
        <v>27.6</v>
      </c>
    </row>
    <row r="50" spans="1:14" ht="15" customHeight="1">
      <c r="A50" s="339" t="s">
        <v>510</v>
      </c>
      <c r="B50" s="1766">
        <v>2.89</v>
      </c>
      <c r="C50" s="1767">
        <v>286922</v>
      </c>
      <c r="D50" s="1767">
        <v>81447</v>
      </c>
      <c r="E50" s="1767">
        <v>16931</v>
      </c>
      <c r="F50" s="1767">
        <v>19575</v>
      </c>
      <c r="G50" s="1767">
        <v>13499</v>
      </c>
      <c r="H50" s="1767">
        <v>12133</v>
      </c>
      <c r="I50" s="1767">
        <v>15624</v>
      </c>
      <c r="J50" s="1767">
        <v>40112</v>
      </c>
      <c r="K50" s="1767">
        <v>7148</v>
      </c>
      <c r="L50" s="1767">
        <v>28971</v>
      </c>
      <c r="M50" s="1767">
        <v>51484</v>
      </c>
      <c r="N50" s="1768">
        <v>28.4</v>
      </c>
    </row>
    <row r="51" spans="1:14" ht="15" customHeight="1">
      <c r="A51" s="339" t="s">
        <v>511</v>
      </c>
      <c r="B51" s="1766">
        <v>2.89</v>
      </c>
      <c r="C51" s="1767">
        <v>329518</v>
      </c>
      <c r="D51" s="1767">
        <v>99523</v>
      </c>
      <c r="E51" s="1767">
        <v>19760</v>
      </c>
      <c r="F51" s="1767">
        <v>22119</v>
      </c>
      <c r="G51" s="1767">
        <v>14398</v>
      </c>
      <c r="H51" s="1767">
        <v>11008</v>
      </c>
      <c r="I51" s="1767">
        <v>16527</v>
      </c>
      <c r="J51" s="1767">
        <v>41943</v>
      </c>
      <c r="K51" s="1767">
        <v>10488</v>
      </c>
      <c r="L51" s="1767">
        <v>31970</v>
      </c>
      <c r="M51" s="1767">
        <v>61782</v>
      </c>
      <c r="N51" s="1768">
        <v>30.2</v>
      </c>
    </row>
    <row r="52" spans="1:14" ht="15" customHeight="1">
      <c r="A52" s="339" t="s">
        <v>1903</v>
      </c>
      <c r="B52" s="1766">
        <v>2.89</v>
      </c>
      <c r="C52" s="1767">
        <v>289467</v>
      </c>
      <c r="D52" s="1767">
        <v>78792</v>
      </c>
      <c r="E52" s="1767">
        <v>13272</v>
      </c>
      <c r="F52" s="1767">
        <v>26108</v>
      </c>
      <c r="G52" s="1767">
        <v>11758</v>
      </c>
      <c r="H52" s="1767">
        <v>10315</v>
      </c>
      <c r="I52" s="1767">
        <v>14507</v>
      </c>
      <c r="J52" s="1767">
        <v>40628</v>
      </c>
      <c r="K52" s="1767">
        <v>10196</v>
      </c>
      <c r="L52" s="1767">
        <v>26259</v>
      </c>
      <c r="M52" s="1767">
        <v>57633</v>
      </c>
      <c r="N52" s="1768">
        <v>27.2</v>
      </c>
    </row>
    <row r="53" spans="1:14" ht="15" customHeight="1">
      <c r="A53" s="339" t="s">
        <v>1936</v>
      </c>
      <c r="B53" s="1766">
        <v>2.89</v>
      </c>
      <c r="C53" s="1767">
        <v>279868</v>
      </c>
      <c r="D53" s="1767">
        <v>78619</v>
      </c>
      <c r="E53" s="1767">
        <v>17241</v>
      </c>
      <c r="F53" s="1767">
        <v>27859</v>
      </c>
      <c r="G53" s="1767">
        <v>9946</v>
      </c>
      <c r="H53" s="1767">
        <v>7958</v>
      </c>
      <c r="I53" s="1767">
        <v>14837</v>
      </c>
      <c r="J53" s="1767">
        <v>40326</v>
      </c>
      <c r="K53" s="1767">
        <v>12198</v>
      </c>
      <c r="L53" s="1767">
        <v>26207</v>
      </c>
      <c r="M53" s="1767">
        <v>44679</v>
      </c>
      <c r="N53" s="1768">
        <v>28.1</v>
      </c>
    </row>
    <row r="54" spans="1:14" ht="15" customHeight="1">
      <c r="A54" s="339" t="s">
        <v>503</v>
      </c>
      <c r="B54" s="1766">
        <v>2.89</v>
      </c>
      <c r="C54" s="1767">
        <v>318713</v>
      </c>
      <c r="D54" s="1767">
        <v>85867</v>
      </c>
      <c r="E54" s="1767">
        <v>16586</v>
      </c>
      <c r="F54" s="1767">
        <v>27615</v>
      </c>
      <c r="G54" s="1767">
        <v>11914</v>
      </c>
      <c r="H54" s="1767">
        <v>11037</v>
      </c>
      <c r="I54" s="1767">
        <v>15792</v>
      </c>
      <c r="J54" s="1767">
        <v>51123</v>
      </c>
      <c r="K54" s="1767">
        <v>12084</v>
      </c>
      <c r="L54" s="1767">
        <v>30977</v>
      </c>
      <c r="M54" s="1767">
        <v>55717</v>
      </c>
      <c r="N54" s="1768">
        <v>26.9</v>
      </c>
    </row>
    <row r="55" spans="1:14" ht="15" customHeight="1">
      <c r="A55" s="339" t="s">
        <v>504</v>
      </c>
      <c r="B55" s="1766">
        <v>2.88</v>
      </c>
      <c r="C55" s="1767">
        <v>313300</v>
      </c>
      <c r="D55" s="1767">
        <v>80451</v>
      </c>
      <c r="E55" s="1767">
        <v>16482</v>
      </c>
      <c r="F55" s="1767">
        <v>25614</v>
      </c>
      <c r="G55" s="1767">
        <v>11481</v>
      </c>
      <c r="H55" s="1767">
        <v>10850</v>
      </c>
      <c r="I55" s="1767">
        <v>14864</v>
      </c>
      <c r="J55" s="1767">
        <v>40292</v>
      </c>
      <c r="K55" s="1767">
        <v>24484</v>
      </c>
      <c r="L55" s="1767">
        <v>28905</v>
      </c>
      <c r="M55" s="1767">
        <v>59877</v>
      </c>
      <c r="N55" s="1768">
        <v>25.7</v>
      </c>
    </row>
    <row r="56" spans="1:14" ht="15" customHeight="1">
      <c r="A56" s="339" t="s">
        <v>505</v>
      </c>
      <c r="B56" s="1766">
        <v>2.88</v>
      </c>
      <c r="C56" s="1767">
        <v>290328</v>
      </c>
      <c r="D56" s="1767">
        <v>83259</v>
      </c>
      <c r="E56" s="1767">
        <v>17123</v>
      </c>
      <c r="F56" s="1767">
        <v>21983</v>
      </c>
      <c r="G56" s="1767">
        <v>11530</v>
      </c>
      <c r="H56" s="1767">
        <v>9639</v>
      </c>
      <c r="I56" s="1767">
        <v>14785</v>
      </c>
      <c r="J56" s="1767">
        <v>38918</v>
      </c>
      <c r="K56" s="1767">
        <v>12585</v>
      </c>
      <c r="L56" s="1767">
        <v>28154</v>
      </c>
      <c r="M56" s="1767">
        <v>52353</v>
      </c>
      <c r="N56" s="1768">
        <v>28.7</v>
      </c>
    </row>
    <row r="57" spans="1:14" ht="15" customHeight="1">
      <c r="A57" s="339" t="s">
        <v>506</v>
      </c>
      <c r="B57" s="1766">
        <v>2.88</v>
      </c>
      <c r="C57" s="1767">
        <v>280888</v>
      </c>
      <c r="D57" s="1767">
        <v>81483</v>
      </c>
      <c r="E57" s="1767">
        <v>17283</v>
      </c>
      <c r="F57" s="1767">
        <v>19431</v>
      </c>
      <c r="G57" s="1767">
        <v>14568</v>
      </c>
      <c r="H57" s="1767">
        <v>9792</v>
      </c>
      <c r="I57" s="1767">
        <v>14895</v>
      </c>
      <c r="J57" s="1767">
        <v>40531</v>
      </c>
      <c r="K57" s="1767">
        <v>7329</v>
      </c>
      <c r="L57" s="1767">
        <v>28116</v>
      </c>
      <c r="M57" s="1767">
        <v>47460</v>
      </c>
      <c r="N57" s="1768">
        <v>29</v>
      </c>
    </row>
    <row r="58" spans="1:14" ht="15" customHeight="1">
      <c r="A58" s="339" t="s">
        <v>507</v>
      </c>
      <c r="B58" s="1766">
        <v>2.88</v>
      </c>
      <c r="C58" s="1767">
        <v>290931</v>
      </c>
      <c r="D58" s="1767">
        <v>83491</v>
      </c>
      <c r="E58" s="1767">
        <v>20793</v>
      </c>
      <c r="F58" s="1767">
        <v>19288</v>
      </c>
      <c r="G58" s="1767">
        <v>15505</v>
      </c>
      <c r="H58" s="1767">
        <v>9446</v>
      </c>
      <c r="I58" s="1767">
        <v>14710</v>
      </c>
      <c r="J58" s="1767">
        <v>39468</v>
      </c>
      <c r="K58" s="1767">
        <v>7664</v>
      </c>
      <c r="L58" s="1767">
        <v>29920</v>
      </c>
      <c r="M58" s="1767">
        <v>50645</v>
      </c>
      <c r="N58" s="1768">
        <v>28.7</v>
      </c>
    </row>
    <row r="59" spans="1:14" ht="15" customHeight="1">
      <c r="A59" s="339" t="s">
        <v>508</v>
      </c>
      <c r="B59" s="1766">
        <v>2.88</v>
      </c>
      <c r="C59" s="1767">
        <v>297487</v>
      </c>
      <c r="D59" s="1767">
        <v>89550</v>
      </c>
      <c r="E59" s="1767">
        <v>18493</v>
      </c>
      <c r="F59" s="1767">
        <v>20888</v>
      </c>
      <c r="G59" s="1767">
        <v>14653</v>
      </c>
      <c r="H59" s="1767">
        <v>7367</v>
      </c>
      <c r="I59" s="1767">
        <v>14990</v>
      </c>
      <c r="J59" s="1767">
        <v>36133</v>
      </c>
      <c r="K59" s="1767">
        <v>6684</v>
      </c>
      <c r="L59" s="1767">
        <v>30305</v>
      </c>
      <c r="M59" s="1767">
        <v>58424</v>
      </c>
      <c r="N59" s="1768">
        <v>30.1</v>
      </c>
    </row>
    <row r="60" spans="1:14" ht="15" customHeight="1">
      <c r="A60" s="339" t="s">
        <v>509</v>
      </c>
      <c r="B60" s="1766">
        <v>2.88</v>
      </c>
      <c r="C60" s="1767">
        <v>287963</v>
      </c>
      <c r="D60" s="1767">
        <v>83562</v>
      </c>
      <c r="E60" s="1767">
        <v>16058</v>
      </c>
      <c r="F60" s="1767">
        <v>22272</v>
      </c>
      <c r="G60" s="1767">
        <v>11900</v>
      </c>
      <c r="H60" s="1767">
        <v>7432</v>
      </c>
      <c r="I60" s="1767">
        <v>14169</v>
      </c>
      <c r="J60" s="1767">
        <v>41098</v>
      </c>
      <c r="K60" s="1767">
        <v>13731</v>
      </c>
      <c r="L60" s="1767">
        <v>27341</v>
      </c>
      <c r="M60" s="1767">
        <v>50399</v>
      </c>
      <c r="N60" s="1768">
        <v>29</v>
      </c>
    </row>
    <row r="61" spans="1:14" ht="15" customHeight="1">
      <c r="A61" s="339" t="s">
        <v>693</v>
      </c>
      <c r="B61" s="1766">
        <v>2.88</v>
      </c>
      <c r="C61" s="1767">
        <v>305819</v>
      </c>
      <c r="D61" s="1767">
        <v>85421</v>
      </c>
      <c r="E61" s="1767">
        <v>19676</v>
      </c>
      <c r="F61" s="1767">
        <v>21925</v>
      </c>
      <c r="G61" s="1767">
        <v>11493</v>
      </c>
      <c r="H61" s="1767">
        <v>9049</v>
      </c>
      <c r="I61" s="1767">
        <v>16134</v>
      </c>
      <c r="J61" s="1767">
        <v>44915</v>
      </c>
      <c r="K61" s="1767">
        <v>13358</v>
      </c>
      <c r="L61" s="1767">
        <v>29592</v>
      </c>
      <c r="M61" s="1767">
        <v>54256</v>
      </c>
      <c r="N61" s="1768">
        <v>27.9</v>
      </c>
    </row>
    <row r="62" spans="1:14" ht="15" customHeight="1">
      <c r="A62" s="339" t="s">
        <v>510</v>
      </c>
      <c r="B62" s="1766">
        <v>2.88</v>
      </c>
      <c r="C62" s="1767">
        <v>295518</v>
      </c>
      <c r="D62" s="1767">
        <v>85118</v>
      </c>
      <c r="E62" s="1767">
        <v>20536</v>
      </c>
      <c r="F62" s="1767">
        <v>20301</v>
      </c>
      <c r="G62" s="1767">
        <v>12133</v>
      </c>
      <c r="H62" s="1767">
        <v>10691</v>
      </c>
      <c r="I62" s="1767">
        <v>16017</v>
      </c>
      <c r="J62" s="1767">
        <v>40361</v>
      </c>
      <c r="K62" s="1767">
        <v>9334</v>
      </c>
      <c r="L62" s="1767">
        <v>29702</v>
      </c>
      <c r="M62" s="1767">
        <v>51326</v>
      </c>
      <c r="N62" s="1768">
        <v>28.8</v>
      </c>
    </row>
    <row r="63" spans="1:14" ht="15" customHeight="1">
      <c r="A63" s="339" t="s">
        <v>511</v>
      </c>
      <c r="B63" s="1766"/>
      <c r="C63" s="1767"/>
      <c r="D63" s="1767"/>
      <c r="E63" s="1767"/>
      <c r="F63" s="1767"/>
      <c r="G63" s="1767"/>
      <c r="H63" s="1767"/>
      <c r="I63" s="1767"/>
      <c r="J63" s="1767"/>
      <c r="K63" s="1767"/>
      <c r="L63" s="1767"/>
      <c r="M63" s="1767"/>
      <c r="N63" s="1768"/>
    </row>
    <row r="64" spans="1:14" ht="15" customHeight="1">
      <c r="A64" s="339"/>
      <c r="B64" s="1766"/>
      <c r="C64" s="1767"/>
      <c r="D64" s="1767"/>
      <c r="E64" s="1767"/>
      <c r="F64" s="1767"/>
      <c r="G64" s="1767"/>
      <c r="H64" s="1767"/>
      <c r="I64" s="1767"/>
      <c r="J64" s="1767"/>
      <c r="K64" s="1767"/>
      <c r="L64" s="1767"/>
      <c r="M64" s="1767"/>
      <c r="N64" s="1768"/>
    </row>
    <row r="65" spans="1:14" ht="15" customHeight="1">
      <c r="A65" s="152" t="s">
        <v>34</v>
      </c>
      <c r="B65" s="2183">
        <f>((B63/B62)*100)-100</f>
        <v>-100</v>
      </c>
      <c r="C65" s="2181">
        <f t="shared" ref="C65:N65" si="2">((C63/C62)*100)-100</f>
        <v>-100</v>
      </c>
      <c r="D65" s="2181">
        <f t="shared" si="2"/>
        <v>-100</v>
      </c>
      <c r="E65" s="2181">
        <f t="shared" si="2"/>
        <v>-100</v>
      </c>
      <c r="F65" s="2181">
        <f t="shared" si="2"/>
        <v>-100</v>
      </c>
      <c r="G65" s="2181">
        <f t="shared" si="2"/>
        <v>-100</v>
      </c>
      <c r="H65" s="2181">
        <f t="shared" si="2"/>
        <v>-100</v>
      </c>
      <c r="I65" s="2181">
        <f t="shared" si="2"/>
        <v>-100</v>
      </c>
      <c r="J65" s="2181">
        <f t="shared" si="2"/>
        <v>-100</v>
      </c>
      <c r="K65" s="2181">
        <f t="shared" si="2"/>
        <v>-100</v>
      </c>
      <c r="L65" s="2181">
        <f t="shared" si="2"/>
        <v>-100</v>
      </c>
      <c r="M65" s="2181">
        <f t="shared" si="2"/>
        <v>-100</v>
      </c>
      <c r="N65" s="2181">
        <f t="shared" si="2"/>
        <v>-100</v>
      </c>
    </row>
    <row r="66" spans="1:14" ht="15" customHeight="1" thickBot="1">
      <c r="A66" s="1691" t="s">
        <v>36</v>
      </c>
      <c r="B66" s="2182">
        <f t="shared" ref="B66:N66" si="3">((B63/B51*100)-100)</f>
        <v>-100</v>
      </c>
      <c r="C66" s="2182">
        <f t="shared" si="3"/>
        <v>-100</v>
      </c>
      <c r="D66" s="2182">
        <f t="shared" si="3"/>
        <v>-100</v>
      </c>
      <c r="E66" s="2182">
        <f t="shared" si="3"/>
        <v>-100</v>
      </c>
      <c r="F66" s="2182">
        <f t="shared" si="3"/>
        <v>-100</v>
      </c>
      <c r="G66" s="2182">
        <f t="shared" si="3"/>
        <v>-100</v>
      </c>
      <c r="H66" s="2182">
        <f t="shared" si="3"/>
        <v>-100</v>
      </c>
      <c r="I66" s="2182">
        <f t="shared" si="3"/>
        <v>-100</v>
      </c>
      <c r="J66" s="2182">
        <f t="shared" si="3"/>
        <v>-100</v>
      </c>
      <c r="K66" s="2182">
        <f t="shared" si="3"/>
        <v>-100</v>
      </c>
      <c r="L66" s="2182">
        <f t="shared" si="3"/>
        <v>-100</v>
      </c>
      <c r="M66" s="2182">
        <f t="shared" si="3"/>
        <v>-100</v>
      </c>
      <c r="N66" s="2182">
        <f t="shared" si="3"/>
        <v>-100</v>
      </c>
    </row>
    <row r="67" spans="1:14" ht="15" customHeight="1">
      <c r="A67" s="310"/>
      <c r="B67" s="2558"/>
      <c r="C67" s="2558"/>
      <c r="D67" s="2558"/>
      <c r="E67" s="2558"/>
      <c r="F67" s="2558"/>
      <c r="G67" s="2558"/>
      <c r="H67" s="2558"/>
      <c r="I67" s="2558"/>
      <c r="J67" s="2558"/>
      <c r="K67" s="2558"/>
      <c r="L67" s="2558"/>
      <c r="M67" s="2558"/>
      <c r="N67" s="2558"/>
    </row>
    <row r="68" spans="1:14" ht="15" customHeight="1">
      <c r="A68" s="345"/>
      <c r="B68" s="2559"/>
      <c r="C68" s="2559"/>
      <c r="D68" s="2559"/>
      <c r="E68" s="2559"/>
      <c r="F68" s="1"/>
      <c r="G68" s="1"/>
      <c r="H68" s="1"/>
      <c r="I68" s="1"/>
      <c r="J68" s="1"/>
      <c r="K68" s="1"/>
      <c r="L68" s="1"/>
      <c r="M68" s="1"/>
      <c r="N68" s="1"/>
    </row>
    <row r="69" spans="1:14" ht="15" customHeight="1"/>
    <row r="70" spans="1:14" ht="15" customHeight="1"/>
    <row r="71" spans="1:14" ht="15" customHeight="1"/>
    <row r="72" spans="1:14" ht="15" customHeight="1"/>
    <row r="73" spans="1:14" ht="15" customHeight="1"/>
    <row r="74" spans="1:14" ht="15" customHeight="1"/>
    <row r="75" spans="1:14" ht="15" customHeight="1"/>
    <row r="76" spans="1:14" ht="15" customHeight="1"/>
    <row r="77" spans="1:14" ht="15" customHeight="1"/>
    <row r="78" spans="1:14" ht="15" customHeight="1"/>
    <row r="79" spans="1:14" ht="15" customHeight="1"/>
    <row r="80" spans="1:14" ht="15" customHeight="1"/>
    <row r="81" spans="1:14" ht="15" customHeight="1"/>
    <row r="82" spans="1:14" ht="15" customHeight="1"/>
    <row r="83" spans="1:14" s="1" customFormat="1" ht="15" customHeight="1">
      <c r="A83" s="40"/>
      <c r="B83" s="40"/>
      <c r="C83" s="40"/>
      <c r="D83" s="40"/>
      <c r="E83" s="40"/>
      <c r="F83" s="40"/>
      <c r="G83" s="40"/>
      <c r="H83" s="40"/>
      <c r="I83" s="40"/>
      <c r="J83" s="40"/>
      <c r="K83" s="40"/>
      <c r="L83" s="40"/>
      <c r="M83" s="40"/>
      <c r="N83" s="40"/>
    </row>
    <row r="84" spans="1:14" s="1" customFormat="1">
      <c r="A84" s="40"/>
      <c r="B84" s="40"/>
      <c r="C84" s="40"/>
      <c r="D84" s="40"/>
      <c r="E84" s="40"/>
      <c r="F84" s="40"/>
      <c r="G84" s="40"/>
      <c r="H84" s="40"/>
      <c r="I84" s="40"/>
      <c r="J84" s="40"/>
      <c r="K84" s="40"/>
      <c r="L84" s="40"/>
      <c r="M84" s="40"/>
      <c r="N84" s="40"/>
    </row>
  </sheetData>
  <mergeCells count="20">
    <mergeCell ref="B67:N67"/>
    <mergeCell ref="B68:E68"/>
    <mergeCell ref="D40:D41"/>
    <mergeCell ref="E40:E41"/>
    <mergeCell ref="K40:K41"/>
    <mergeCell ref="M40:M41"/>
    <mergeCell ref="P47:Q47"/>
    <mergeCell ref="R47:S47"/>
    <mergeCell ref="B32:E32"/>
    <mergeCell ref="H32:L32"/>
    <mergeCell ref="B33:I33"/>
    <mergeCell ref="B35:I35"/>
    <mergeCell ref="A37:N37"/>
    <mergeCell ref="L38:N38"/>
    <mergeCell ref="A2:N2"/>
    <mergeCell ref="L3:N3"/>
    <mergeCell ref="D5:D6"/>
    <mergeCell ref="E5:E6"/>
    <mergeCell ref="K5:K6"/>
    <mergeCell ref="M5:M6"/>
  </mergeCells>
  <phoneticPr fontId="3"/>
  <pageMargins left="0.78740157480314965" right="0.39370078740157483" top="0.39370078740157483" bottom="0.55118110236220474" header="0.51181102362204722" footer="0.51181102362204722"/>
  <pageSetup paperSize="9" scale="75" orientation="portrait" r:id="rId1"/>
  <headerFooter alignWithMargins="0"/>
  <colBreaks count="1" manualBreakCount="1">
    <brk id="14" max="66"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52907-100A-4388-9497-0A0E5DDAB3FE}">
  <sheetPr transitionEvaluation="1">
    <tabColor rgb="FFFF6699"/>
  </sheetPr>
  <dimension ref="A1:AD85"/>
  <sheetViews>
    <sheetView showGridLines="0" view="pageBreakPreview" zoomScaleNormal="100" zoomScaleSheetLayoutView="100" workbookViewId="0">
      <selection activeCell="E47" sqref="E47"/>
    </sheetView>
  </sheetViews>
  <sheetFormatPr defaultColWidth="10.58203125" defaultRowHeight="14"/>
  <cols>
    <col min="1" max="1" width="10.58203125" style="1" customWidth="1"/>
    <col min="2" max="4" width="9.58203125" style="1" customWidth="1"/>
    <col min="5" max="5" width="8.58203125" style="1" customWidth="1"/>
    <col min="6" max="6" width="8.25" style="1" customWidth="1"/>
    <col min="7" max="19" width="9.58203125" style="1" customWidth="1"/>
    <col min="20" max="16384" width="10.58203125" style="1"/>
  </cols>
  <sheetData>
    <row r="1" spans="1:30" ht="16.5" customHeight="1"/>
    <row r="2" spans="1:30" ht="26.25" customHeight="1">
      <c r="A2" s="2542" t="s">
        <v>629</v>
      </c>
      <c r="B2" s="2542"/>
      <c r="C2" s="2542"/>
      <c r="D2" s="2542"/>
      <c r="E2" s="2542"/>
      <c r="F2" s="2542"/>
      <c r="G2" s="2542"/>
      <c r="H2" s="2542"/>
      <c r="I2" s="2542"/>
      <c r="J2" s="2542"/>
      <c r="K2" s="2542"/>
      <c r="L2" s="2542"/>
      <c r="M2" s="2542"/>
      <c r="N2" s="2542"/>
      <c r="O2" s="3"/>
      <c r="P2" s="3"/>
    </row>
    <row r="3" spans="1:30" ht="15.75" customHeight="1" thickBot="1">
      <c r="A3" s="3" t="s">
        <v>599</v>
      </c>
      <c r="B3" s="3"/>
      <c r="D3" s="3"/>
      <c r="E3" s="3"/>
      <c r="F3" s="3"/>
      <c r="G3" s="3"/>
      <c r="H3" s="176"/>
      <c r="I3" s="3"/>
      <c r="J3" s="2420" t="s">
        <v>564</v>
      </c>
      <c r="K3" s="2420"/>
      <c r="L3" s="2420"/>
      <c r="M3" s="2420"/>
      <c r="N3" s="2420"/>
      <c r="O3" s="3"/>
      <c r="P3" s="3"/>
    </row>
    <row r="4" spans="1:30" ht="14.15" customHeight="1">
      <c r="A4" s="2367" t="s">
        <v>5</v>
      </c>
      <c r="B4" s="332" t="s">
        <v>600</v>
      </c>
      <c r="C4" s="2560" t="s">
        <v>630</v>
      </c>
      <c r="D4" s="333"/>
      <c r="E4" s="331"/>
      <c r="F4" s="331"/>
      <c r="G4" s="334"/>
      <c r="H4" s="334"/>
      <c r="I4" s="334"/>
      <c r="J4" s="334"/>
      <c r="K4" s="334"/>
      <c r="L4" s="331"/>
      <c r="M4" s="334"/>
      <c r="N4" s="334"/>
      <c r="O4" s="3"/>
      <c r="P4" s="346"/>
      <c r="Q4" s="346"/>
      <c r="R4" s="346"/>
      <c r="S4" s="346"/>
      <c r="T4" s="346"/>
      <c r="U4" s="346"/>
      <c r="V4" s="346"/>
      <c r="W4" s="346"/>
      <c r="X4" s="346"/>
      <c r="Y4" s="346"/>
      <c r="Z4" s="346"/>
      <c r="AA4" s="346"/>
      <c r="AB4" s="346"/>
      <c r="AC4" s="346"/>
      <c r="AD4" s="346"/>
    </row>
    <row r="5" spans="1:30" ht="14.15" customHeight="1">
      <c r="A5" s="2320"/>
      <c r="B5" s="1701" t="s">
        <v>602</v>
      </c>
      <c r="C5" s="2561"/>
      <c r="D5" s="1701" t="s">
        <v>603</v>
      </c>
      <c r="E5" s="2545" t="s">
        <v>604</v>
      </c>
      <c r="F5" s="2545" t="s">
        <v>605</v>
      </c>
      <c r="G5" s="1862" t="s">
        <v>1987</v>
      </c>
      <c r="H5" s="1862" t="s">
        <v>1988</v>
      </c>
      <c r="I5" s="1862" t="s">
        <v>608</v>
      </c>
      <c r="J5" s="2171" t="s">
        <v>609</v>
      </c>
      <c r="K5" s="1862" t="s">
        <v>610</v>
      </c>
      <c r="L5" s="2545" t="s">
        <v>611</v>
      </c>
      <c r="M5" s="2171" t="s">
        <v>612</v>
      </c>
      <c r="N5" s="2547" t="s">
        <v>613</v>
      </c>
      <c r="O5" s="3"/>
      <c r="P5" s="3"/>
    </row>
    <row r="6" spans="1:30">
      <c r="A6" s="2370"/>
      <c r="B6" s="2169" t="s">
        <v>615</v>
      </c>
      <c r="C6" s="2489"/>
      <c r="D6" s="83"/>
      <c r="E6" s="2546"/>
      <c r="F6" s="2546"/>
      <c r="G6" s="2169" t="s">
        <v>1989</v>
      </c>
      <c r="H6" s="337" t="s">
        <v>617</v>
      </c>
      <c r="I6" s="337" t="s">
        <v>618</v>
      </c>
      <c r="J6" s="2169" t="s">
        <v>619</v>
      </c>
      <c r="K6" s="2169" t="s">
        <v>1990</v>
      </c>
      <c r="L6" s="2546"/>
      <c r="M6" s="2169" t="s">
        <v>621</v>
      </c>
      <c r="N6" s="2548"/>
      <c r="O6" s="3"/>
      <c r="P6" s="3"/>
    </row>
    <row r="7" spans="1:30" ht="15.75" customHeight="1">
      <c r="A7" s="11" t="s">
        <v>2082</v>
      </c>
      <c r="B7" s="660">
        <v>3.32</v>
      </c>
      <c r="C7" s="661">
        <v>547702</v>
      </c>
      <c r="D7" s="661">
        <v>295465</v>
      </c>
      <c r="E7" s="661">
        <v>72049</v>
      </c>
      <c r="F7" s="661">
        <v>24715</v>
      </c>
      <c r="G7" s="661">
        <v>19364</v>
      </c>
      <c r="H7" s="661">
        <v>12672</v>
      </c>
      <c r="I7" s="661">
        <v>8628</v>
      </c>
      <c r="J7" s="661">
        <v>14789</v>
      </c>
      <c r="K7" s="661">
        <v>47003</v>
      </c>
      <c r="L7" s="661">
        <v>15273</v>
      </c>
      <c r="M7" s="661">
        <v>22721</v>
      </c>
      <c r="N7" s="662">
        <v>58250</v>
      </c>
      <c r="O7" s="663">
        <v>21.8</v>
      </c>
      <c r="P7" s="3"/>
    </row>
    <row r="8" spans="1:30" ht="15.75" customHeight="1">
      <c r="A8" s="11" t="s">
        <v>624</v>
      </c>
      <c r="B8" s="660">
        <v>3.09</v>
      </c>
      <c r="C8" s="661">
        <v>537030</v>
      </c>
      <c r="D8" s="661">
        <v>313810</v>
      </c>
      <c r="E8" s="661">
        <v>68877</v>
      </c>
      <c r="F8" s="661">
        <v>26597</v>
      </c>
      <c r="G8" s="661">
        <v>19095</v>
      </c>
      <c r="H8" s="661">
        <v>13056</v>
      </c>
      <c r="I8" s="661">
        <v>9259</v>
      </c>
      <c r="J8" s="661">
        <v>13420</v>
      </c>
      <c r="K8" s="661">
        <v>73428</v>
      </c>
      <c r="L8" s="661">
        <v>10689</v>
      </c>
      <c r="M8" s="661">
        <v>21889</v>
      </c>
      <c r="N8" s="662">
        <v>57500</v>
      </c>
      <c r="O8" s="663">
        <v>23.9</v>
      </c>
      <c r="P8" s="3"/>
    </row>
    <row r="9" spans="1:30" ht="15.75" customHeight="1">
      <c r="A9" s="2180" t="s">
        <v>1698</v>
      </c>
      <c r="B9" s="660">
        <v>3.22</v>
      </c>
      <c r="C9" s="661">
        <v>552926</v>
      </c>
      <c r="D9" s="661">
        <v>298260</v>
      </c>
      <c r="E9" s="661">
        <v>73233</v>
      </c>
      <c r="F9" s="661">
        <v>15933</v>
      </c>
      <c r="G9" s="661">
        <v>22152</v>
      </c>
      <c r="H9" s="661">
        <v>10708</v>
      </c>
      <c r="I9" s="661">
        <v>10478</v>
      </c>
      <c r="J9" s="661">
        <v>17294</v>
      </c>
      <c r="K9" s="661">
        <v>49931</v>
      </c>
      <c r="L9" s="661">
        <v>15554</v>
      </c>
      <c r="M9" s="661">
        <v>24682</v>
      </c>
      <c r="N9" s="662">
        <v>58295</v>
      </c>
      <c r="O9" s="663">
        <v>23.9</v>
      </c>
      <c r="P9" s="3"/>
    </row>
    <row r="10" spans="1:30" ht="15.75" customHeight="1">
      <c r="A10" s="2180" t="s">
        <v>1867</v>
      </c>
      <c r="B10" s="660">
        <v>3.06</v>
      </c>
      <c r="C10" s="661">
        <v>512390</v>
      </c>
      <c r="D10" s="661">
        <v>289549</v>
      </c>
      <c r="E10" s="661">
        <v>74046</v>
      </c>
      <c r="F10" s="661">
        <v>26969</v>
      </c>
      <c r="G10" s="661">
        <v>20340</v>
      </c>
      <c r="H10" s="661">
        <v>9958</v>
      </c>
      <c r="I10" s="661">
        <v>9626</v>
      </c>
      <c r="J10" s="661">
        <v>15451</v>
      </c>
      <c r="K10" s="661">
        <v>41735</v>
      </c>
      <c r="L10" s="661">
        <v>10176</v>
      </c>
      <c r="M10" s="661">
        <v>22773</v>
      </c>
      <c r="N10" s="662">
        <v>58474</v>
      </c>
      <c r="O10" s="663">
        <v>23.9</v>
      </c>
      <c r="P10" s="3"/>
    </row>
    <row r="11" spans="1:30" ht="15.75" customHeight="1">
      <c r="A11" s="2180" t="s">
        <v>2083</v>
      </c>
      <c r="B11" s="660"/>
      <c r="C11" s="661"/>
      <c r="D11" s="661"/>
      <c r="E11" s="661"/>
      <c r="F11" s="661"/>
      <c r="G11" s="661"/>
      <c r="H11" s="661"/>
      <c r="I11" s="661"/>
      <c r="J11" s="661"/>
      <c r="K11" s="661"/>
      <c r="L11" s="661"/>
      <c r="M11" s="661"/>
      <c r="N11" s="662"/>
      <c r="O11" s="663"/>
      <c r="P11" s="3"/>
    </row>
    <row r="12" spans="1:30" ht="15.75" customHeight="1">
      <c r="A12" s="11"/>
      <c r="B12" s="1769"/>
      <c r="C12" s="1770"/>
      <c r="D12" s="2186" t="s">
        <v>2084</v>
      </c>
      <c r="E12" s="1770"/>
      <c r="F12" s="1770"/>
      <c r="G12" s="1770"/>
      <c r="H12" s="1770"/>
      <c r="I12" s="1770"/>
      <c r="J12" s="1770"/>
      <c r="K12" s="1770"/>
      <c r="L12" s="1770"/>
      <c r="M12" s="1770"/>
      <c r="N12" s="1770"/>
      <c r="O12" s="3"/>
      <c r="P12" s="3"/>
    </row>
    <row r="13" spans="1:30" ht="15.75" customHeight="1">
      <c r="A13" s="339" t="s">
        <v>2032</v>
      </c>
      <c r="B13" s="1771">
        <v>3.07</v>
      </c>
      <c r="C13" s="1772">
        <v>427173</v>
      </c>
      <c r="D13" s="1772">
        <v>306866</v>
      </c>
      <c r="E13" s="1772">
        <v>72380</v>
      </c>
      <c r="F13" s="1772">
        <v>65375</v>
      </c>
      <c r="G13" s="1772">
        <v>18858</v>
      </c>
      <c r="H13" s="1772">
        <v>8457</v>
      </c>
      <c r="I13" s="1772">
        <v>6474</v>
      </c>
      <c r="J13" s="1772">
        <v>11437</v>
      </c>
      <c r="K13" s="1772">
        <v>39588</v>
      </c>
      <c r="L13" s="1772">
        <v>16080</v>
      </c>
      <c r="M13" s="1772">
        <v>18687</v>
      </c>
      <c r="N13" s="2079">
        <v>49531</v>
      </c>
      <c r="O13" s="3">
        <v>24</v>
      </c>
      <c r="P13" s="3"/>
    </row>
    <row r="14" spans="1:30" ht="15.75" customHeight="1">
      <c r="A14" s="339" t="s">
        <v>693</v>
      </c>
      <c r="B14" s="1771">
        <v>3.11</v>
      </c>
      <c r="C14" s="1772">
        <v>478950</v>
      </c>
      <c r="D14" s="1772">
        <v>236118</v>
      </c>
      <c r="E14" s="1772">
        <v>71761</v>
      </c>
      <c r="F14" s="1772">
        <v>25171</v>
      </c>
      <c r="G14" s="1772">
        <v>14870</v>
      </c>
      <c r="H14" s="1772">
        <v>6862</v>
      </c>
      <c r="I14" s="1772">
        <v>9643</v>
      </c>
      <c r="J14" s="1772">
        <v>11752</v>
      </c>
      <c r="K14" s="1772">
        <v>34626</v>
      </c>
      <c r="L14" s="1772">
        <v>4573</v>
      </c>
      <c r="M14" s="1772">
        <v>16498</v>
      </c>
      <c r="N14" s="2079">
        <v>40363</v>
      </c>
      <c r="O14" s="3">
        <v>24.1</v>
      </c>
      <c r="P14" s="3"/>
    </row>
    <row r="15" spans="1:30" ht="15.75" customHeight="1">
      <c r="A15" s="339" t="s">
        <v>510</v>
      </c>
      <c r="B15" s="1771">
        <v>3</v>
      </c>
      <c r="C15" s="1772">
        <v>433972</v>
      </c>
      <c r="D15" s="1772">
        <v>268066</v>
      </c>
      <c r="E15" s="1772">
        <v>65493</v>
      </c>
      <c r="F15" s="1772">
        <v>23799</v>
      </c>
      <c r="G15" s="1772">
        <v>19521</v>
      </c>
      <c r="H15" s="1772">
        <v>9561</v>
      </c>
      <c r="I15" s="1772">
        <v>11680</v>
      </c>
      <c r="J15" s="1772">
        <v>16880</v>
      </c>
      <c r="K15" s="1772">
        <v>39952</v>
      </c>
      <c r="L15" s="1772">
        <v>4783</v>
      </c>
      <c r="M15" s="1772">
        <v>21177</v>
      </c>
      <c r="N15" s="2079">
        <v>55218</v>
      </c>
      <c r="O15" s="3">
        <v>21.2</v>
      </c>
      <c r="P15" s="3"/>
    </row>
    <row r="16" spans="1:30" ht="15.75" customHeight="1">
      <c r="A16" s="339" t="s">
        <v>511</v>
      </c>
      <c r="B16" s="1771">
        <v>3.02</v>
      </c>
      <c r="C16" s="1772">
        <v>940957</v>
      </c>
      <c r="D16" s="1772">
        <v>320914</v>
      </c>
      <c r="E16" s="1772">
        <v>84106</v>
      </c>
      <c r="F16" s="1772">
        <v>23233</v>
      </c>
      <c r="G16" s="1772">
        <v>16978</v>
      </c>
      <c r="H16" s="1772">
        <v>9642</v>
      </c>
      <c r="I16" s="1772">
        <v>8257</v>
      </c>
      <c r="J16" s="1772">
        <v>23255</v>
      </c>
      <c r="K16" s="1772">
        <v>38986</v>
      </c>
      <c r="L16" s="1772">
        <v>20283</v>
      </c>
      <c r="M16" s="1772">
        <v>23378</v>
      </c>
      <c r="N16" s="2079">
        <v>72798</v>
      </c>
      <c r="O16" s="3">
        <v>21.9</v>
      </c>
      <c r="P16" s="3"/>
    </row>
    <row r="17" spans="1:16" ht="15.75" customHeight="1">
      <c r="A17" s="339" t="s">
        <v>1903</v>
      </c>
      <c r="B17" s="1771">
        <v>2.94</v>
      </c>
      <c r="C17" s="1772">
        <v>432910</v>
      </c>
      <c r="D17" s="1772">
        <v>261876</v>
      </c>
      <c r="E17" s="1772">
        <v>71157</v>
      </c>
      <c r="F17" s="1772">
        <v>21981</v>
      </c>
      <c r="G17" s="1772">
        <v>23008</v>
      </c>
      <c r="H17" s="1772">
        <v>9798</v>
      </c>
      <c r="I17" s="1772">
        <v>10164</v>
      </c>
      <c r="J17" s="1772">
        <v>10952</v>
      </c>
      <c r="K17" s="1772">
        <v>37700</v>
      </c>
      <c r="L17" s="1772">
        <v>5489</v>
      </c>
      <c r="M17" s="1772">
        <v>19108</v>
      </c>
      <c r="N17" s="2079">
        <v>52519</v>
      </c>
      <c r="O17" s="3">
        <v>23.1</v>
      </c>
      <c r="P17" s="3"/>
    </row>
    <row r="18" spans="1:16" ht="15.75" customHeight="1">
      <c r="A18" s="339" t="s">
        <v>1936</v>
      </c>
      <c r="B18" s="1771">
        <v>2.9</v>
      </c>
      <c r="C18" s="1772">
        <v>490145</v>
      </c>
      <c r="D18" s="1772">
        <v>266026</v>
      </c>
      <c r="E18" s="1772">
        <v>67471</v>
      </c>
      <c r="F18" s="1772">
        <v>24590</v>
      </c>
      <c r="G18" s="1772">
        <v>22228</v>
      </c>
      <c r="H18" s="1772">
        <v>11274</v>
      </c>
      <c r="I18" s="1772">
        <v>11637</v>
      </c>
      <c r="J18" s="1772">
        <v>12845</v>
      </c>
      <c r="K18" s="1772">
        <v>35492</v>
      </c>
      <c r="L18" s="1772">
        <v>16429</v>
      </c>
      <c r="M18" s="1772">
        <v>17636</v>
      </c>
      <c r="N18" s="2079">
        <v>46424</v>
      </c>
      <c r="O18" s="3">
        <v>23.6</v>
      </c>
      <c r="P18" s="3"/>
    </row>
    <row r="19" spans="1:16" ht="15.75" customHeight="1">
      <c r="A19" s="339" t="s">
        <v>503</v>
      </c>
      <c r="B19" s="1771">
        <v>2.82</v>
      </c>
      <c r="C19" s="1772">
        <v>400244</v>
      </c>
      <c r="D19" s="1772">
        <v>366326</v>
      </c>
      <c r="E19" s="1772">
        <v>68638</v>
      </c>
      <c r="F19" s="1772">
        <v>20203</v>
      </c>
      <c r="G19" s="1772">
        <v>23384</v>
      </c>
      <c r="H19" s="1772">
        <v>8743</v>
      </c>
      <c r="I19" s="1772">
        <v>13479</v>
      </c>
      <c r="J19" s="1772">
        <v>12646</v>
      </c>
      <c r="K19" s="1772">
        <v>99088</v>
      </c>
      <c r="L19" s="1772">
        <v>9330</v>
      </c>
      <c r="M19" s="1772">
        <v>31195</v>
      </c>
      <c r="N19" s="2079">
        <v>79620</v>
      </c>
      <c r="O19" s="3">
        <v>18.899999999999999</v>
      </c>
      <c r="P19" s="3"/>
    </row>
    <row r="20" spans="1:16" ht="15.75" customHeight="1">
      <c r="A20" s="339" t="s">
        <v>504</v>
      </c>
      <c r="B20" s="1771">
        <v>2.95</v>
      </c>
      <c r="C20" s="1772">
        <v>455949</v>
      </c>
      <c r="D20" s="1772">
        <v>258724</v>
      </c>
      <c r="E20" s="1772">
        <v>65286</v>
      </c>
      <c r="F20" s="1772">
        <v>16960</v>
      </c>
      <c r="G20" s="1772">
        <v>19307</v>
      </c>
      <c r="H20" s="1772">
        <v>6095</v>
      </c>
      <c r="I20" s="1772">
        <v>17126</v>
      </c>
      <c r="J20" s="1772">
        <v>8983</v>
      </c>
      <c r="K20" s="1772">
        <v>38537</v>
      </c>
      <c r="L20" s="1772">
        <v>7766</v>
      </c>
      <c r="M20" s="1772">
        <v>23748</v>
      </c>
      <c r="N20" s="2079">
        <v>54916</v>
      </c>
      <c r="O20" s="3">
        <v>24.7</v>
      </c>
      <c r="P20" s="3"/>
    </row>
    <row r="21" spans="1:16" ht="15.75" customHeight="1">
      <c r="A21" s="339" t="s">
        <v>505</v>
      </c>
      <c r="B21" s="1771">
        <v>3.02</v>
      </c>
      <c r="C21" s="1772">
        <v>408792</v>
      </c>
      <c r="D21" s="1772">
        <v>279066</v>
      </c>
      <c r="E21" s="1772">
        <v>73150</v>
      </c>
      <c r="F21" s="1772">
        <v>18758</v>
      </c>
      <c r="G21" s="1772">
        <v>19318</v>
      </c>
      <c r="H21" s="1772">
        <v>10360</v>
      </c>
      <c r="I21" s="1772">
        <v>11077</v>
      </c>
      <c r="J21" s="1772">
        <v>10930</v>
      </c>
      <c r="K21" s="1772">
        <v>38367</v>
      </c>
      <c r="L21" s="1772">
        <v>18560</v>
      </c>
      <c r="M21" s="1772">
        <v>20654</v>
      </c>
      <c r="N21" s="2079">
        <v>57891</v>
      </c>
      <c r="O21" s="3">
        <v>29.4</v>
      </c>
      <c r="P21" s="3"/>
    </row>
    <row r="22" spans="1:16" ht="15.75" customHeight="1">
      <c r="A22" s="339" t="s">
        <v>506</v>
      </c>
      <c r="B22" s="1771">
        <v>3.15</v>
      </c>
      <c r="C22" s="1772">
        <v>707456</v>
      </c>
      <c r="D22" s="1772">
        <v>279838</v>
      </c>
      <c r="E22" s="1772">
        <v>71905</v>
      </c>
      <c r="F22" s="1772">
        <v>18377</v>
      </c>
      <c r="G22" s="1772">
        <v>16471</v>
      </c>
      <c r="H22" s="1772">
        <v>9989</v>
      </c>
      <c r="I22" s="1772">
        <v>7340</v>
      </c>
      <c r="J22" s="1772">
        <v>9108</v>
      </c>
      <c r="K22" s="1772">
        <v>43405</v>
      </c>
      <c r="L22" s="1772">
        <v>23365</v>
      </c>
      <c r="M22" s="1772">
        <v>25309</v>
      </c>
      <c r="N22" s="2079">
        <v>54570</v>
      </c>
      <c r="O22" s="3">
        <v>21.6</v>
      </c>
      <c r="P22" s="3"/>
    </row>
    <row r="23" spans="1:16" ht="15.75" customHeight="1">
      <c r="A23" s="339" t="s">
        <v>507</v>
      </c>
      <c r="B23" s="1771">
        <v>3.2</v>
      </c>
      <c r="C23" s="1772">
        <v>610802</v>
      </c>
      <c r="D23" s="1772">
        <v>362692</v>
      </c>
      <c r="E23" s="1772">
        <v>76535</v>
      </c>
      <c r="F23" s="1772">
        <v>20046</v>
      </c>
      <c r="G23" s="1772">
        <v>20767</v>
      </c>
      <c r="H23" s="1772">
        <v>10779</v>
      </c>
      <c r="I23" s="1772">
        <v>9888</v>
      </c>
      <c r="J23" s="1772">
        <v>10787</v>
      </c>
      <c r="K23" s="1772">
        <v>83506</v>
      </c>
      <c r="L23" s="1772">
        <v>9777</v>
      </c>
      <c r="M23" s="1772">
        <v>35272</v>
      </c>
      <c r="N23" s="2079">
        <v>85336</v>
      </c>
      <c r="O23" s="3">
        <v>14.4</v>
      </c>
      <c r="P23" s="3"/>
    </row>
    <row r="24" spans="1:16" ht="15.75" customHeight="1">
      <c r="A24" s="339" t="s">
        <v>508</v>
      </c>
      <c r="B24" s="1771">
        <v>3.18</v>
      </c>
      <c r="C24" s="1772">
        <v>532208</v>
      </c>
      <c r="D24" s="1772">
        <v>300554</v>
      </c>
      <c r="E24" s="1772">
        <v>85925</v>
      </c>
      <c r="F24" s="1772">
        <v>17101</v>
      </c>
      <c r="G24" s="1772">
        <v>17625</v>
      </c>
      <c r="H24" s="1772">
        <v>8004</v>
      </c>
      <c r="I24" s="1772">
        <v>9846</v>
      </c>
      <c r="J24" s="1772">
        <v>12932</v>
      </c>
      <c r="K24" s="1772">
        <v>48468</v>
      </c>
      <c r="L24" s="1772">
        <v>20533</v>
      </c>
      <c r="M24" s="1772">
        <v>27034</v>
      </c>
      <c r="N24" s="2079">
        <v>53086</v>
      </c>
      <c r="O24" s="3">
        <v>26.3</v>
      </c>
      <c r="P24" s="3"/>
    </row>
    <row r="25" spans="1:16" ht="15.75" customHeight="1">
      <c r="A25" s="339" t="s">
        <v>509</v>
      </c>
      <c r="B25" s="1771">
        <v>3.18</v>
      </c>
      <c r="C25" s="1772">
        <v>507016</v>
      </c>
      <c r="D25" s="1772">
        <v>320873</v>
      </c>
      <c r="E25" s="1772">
        <v>81145</v>
      </c>
      <c r="F25" s="1772">
        <v>14871</v>
      </c>
      <c r="G25" s="1772">
        <v>23881</v>
      </c>
      <c r="H25" s="1772">
        <v>15083</v>
      </c>
      <c r="I25" s="1772">
        <v>9042</v>
      </c>
      <c r="J25" s="1772">
        <v>20872</v>
      </c>
      <c r="K25" s="1772">
        <v>40569</v>
      </c>
      <c r="L25" s="1772">
        <v>26958</v>
      </c>
      <c r="M25" s="1772">
        <v>29519</v>
      </c>
      <c r="N25" s="2079">
        <v>58933</v>
      </c>
      <c r="O25" s="3">
        <v>23.3</v>
      </c>
      <c r="P25" s="3"/>
    </row>
    <row r="26" spans="1:16" ht="15.75" customHeight="1">
      <c r="A26" s="339" t="s">
        <v>693</v>
      </c>
      <c r="B26" s="1771">
        <v>3.15</v>
      </c>
      <c r="C26" s="1772">
        <v>541059</v>
      </c>
      <c r="D26" s="1772">
        <v>335293</v>
      </c>
      <c r="E26" s="1772">
        <v>86948</v>
      </c>
      <c r="F26" s="1772">
        <v>17097</v>
      </c>
      <c r="G26" s="1772">
        <v>16848</v>
      </c>
      <c r="H26" s="1772">
        <v>9932</v>
      </c>
      <c r="I26" s="1772">
        <v>10991</v>
      </c>
      <c r="J26" s="1772">
        <v>19800</v>
      </c>
      <c r="K26" s="1772">
        <v>43501</v>
      </c>
      <c r="L26" s="1772">
        <v>11470</v>
      </c>
      <c r="M26" s="1772">
        <v>34496</v>
      </c>
      <c r="N26" s="2079">
        <v>84211</v>
      </c>
      <c r="O26" s="3">
        <v>25.8</v>
      </c>
      <c r="P26" s="3"/>
    </row>
    <row r="27" spans="1:16" ht="15.75" customHeight="1">
      <c r="A27" s="339" t="s">
        <v>510</v>
      </c>
      <c r="B27" s="1771">
        <v>3.2</v>
      </c>
      <c r="C27" s="1772">
        <v>573339</v>
      </c>
      <c r="D27" s="1772">
        <v>370992</v>
      </c>
      <c r="E27" s="1772">
        <v>82532</v>
      </c>
      <c r="F27" s="1772">
        <v>28863</v>
      </c>
      <c r="G27" s="1772">
        <v>17801</v>
      </c>
      <c r="H27" s="1772">
        <v>10962</v>
      </c>
      <c r="I27" s="1772">
        <v>11364</v>
      </c>
      <c r="J27" s="1772">
        <v>16650</v>
      </c>
      <c r="K27" s="1772">
        <v>90930</v>
      </c>
      <c r="L27" s="1772">
        <v>19463</v>
      </c>
      <c r="M27" s="1772">
        <v>29327</v>
      </c>
      <c r="N27" s="1773">
        <v>63100</v>
      </c>
      <c r="O27" s="3">
        <v>23.7</v>
      </c>
      <c r="P27" s="3"/>
    </row>
    <row r="28" spans="1:16" ht="15.75" customHeight="1">
      <c r="A28" s="339" t="s">
        <v>511</v>
      </c>
      <c r="B28" s="1771"/>
      <c r="C28" s="1772"/>
      <c r="D28" s="1772"/>
      <c r="E28" s="1772"/>
      <c r="F28" s="1772"/>
      <c r="G28" s="1772"/>
      <c r="H28" s="1772"/>
      <c r="I28" s="1772"/>
      <c r="J28" s="1772"/>
      <c r="K28" s="1772"/>
      <c r="L28" s="1772"/>
      <c r="M28" s="1772"/>
      <c r="N28" s="1773"/>
      <c r="O28" s="3">
        <v>25.7</v>
      </c>
      <c r="P28" s="3"/>
    </row>
    <row r="29" spans="1:16" ht="15.75" customHeight="1">
      <c r="A29" s="339"/>
      <c r="B29" s="1771"/>
      <c r="C29" s="1772"/>
      <c r="D29" s="1772"/>
      <c r="E29" s="1772"/>
      <c r="F29" s="1772"/>
      <c r="G29" s="1772"/>
      <c r="H29" s="1772"/>
      <c r="I29" s="1772"/>
      <c r="J29" s="1772"/>
      <c r="K29" s="1772"/>
      <c r="L29" s="1772"/>
      <c r="M29" s="1772"/>
      <c r="N29" s="1773"/>
      <c r="O29" s="3"/>
      <c r="P29" s="3"/>
    </row>
    <row r="30" spans="1:16" ht="15.75" customHeight="1">
      <c r="A30" s="166" t="s">
        <v>34</v>
      </c>
      <c r="B30" s="2181">
        <f>((B28/B27)*100)-100</f>
        <v>-100</v>
      </c>
      <c r="C30" s="2181">
        <f t="shared" ref="C30:M30" si="0">((C28/C27)*100)-100</f>
        <v>-100</v>
      </c>
      <c r="D30" s="2181">
        <f>((D28/D27)*100)-100</f>
        <v>-100</v>
      </c>
      <c r="E30" s="2181">
        <f t="shared" si="0"/>
        <v>-100</v>
      </c>
      <c r="F30" s="2181">
        <f>((F28/F27)*100)-100</f>
        <v>-100</v>
      </c>
      <c r="G30" s="2181">
        <f t="shared" si="0"/>
        <v>-100</v>
      </c>
      <c r="H30" s="2181">
        <f>((H28/H27)*100)-100</f>
        <v>-100</v>
      </c>
      <c r="I30" s="2181">
        <f t="shared" si="0"/>
        <v>-100</v>
      </c>
      <c r="J30" s="2181">
        <f>((J28/J27)*100)-100</f>
        <v>-100</v>
      </c>
      <c r="K30" s="2181">
        <f t="shared" si="0"/>
        <v>-100</v>
      </c>
      <c r="L30" s="2181">
        <f>((L28/L27)*100)-100</f>
        <v>-100</v>
      </c>
      <c r="M30" s="2181">
        <f t="shared" si="0"/>
        <v>-100</v>
      </c>
      <c r="N30" s="2181">
        <f>((N28/N27)*100)-100</f>
        <v>-100</v>
      </c>
      <c r="O30" s="3"/>
      <c r="P30" s="3"/>
    </row>
    <row r="31" spans="1:16" ht="15.75" customHeight="1" thickBot="1">
      <c r="A31" s="1692" t="s">
        <v>36</v>
      </c>
      <c r="B31" s="2182">
        <f>((B28/B16*100)-100)</f>
        <v>-100</v>
      </c>
      <c r="C31" s="2182">
        <f>((C28/C16*100)-100)</f>
        <v>-100</v>
      </c>
      <c r="D31" s="2182">
        <f t="shared" ref="D31:L31" si="1">((D28/D16*100)-100)</f>
        <v>-100</v>
      </c>
      <c r="E31" s="2182">
        <f>((E28/E16*100)-100)</f>
        <v>-100</v>
      </c>
      <c r="F31" s="2182">
        <f t="shared" si="1"/>
        <v>-100</v>
      </c>
      <c r="G31" s="2182">
        <f>((G28/G16*100)-100)</f>
        <v>-100</v>
      </c>
      <c r="H31" s="2182">
        <f t="shared" si="1"/>
        <v>-100</v>
      </c>
      <c r="I31" s="2182">
        <f>((I28/I16*100)-100)</f>
        <v>-100</v>
      </c>
      <c r="J31" s="2182">
        <f t="shared" si="1"/>
        <v>-100</v>
      </c>
      <c r="K31" s="2182">
        <f>((K28/K16*100)-100)</f>
        <v>-100</v>
      </c>
      <c r="L31" s="2182">
        <f t="shared" si="1"/>
        <v>-100</v>
      </c>
      <c r="M31" s="2182">
        <f>((M28/M16*100)-100)</f>
        <v>-100</v>
      </c>
      <c r="N31" s="2182">
        <f>((N28/N16*100)-100)</f>
        <v>-100</v>
      </c>
      <c r="O31" s="3"/>
      <c r="P31" s="3"/>
    </row>
    <row r="32" spans="1:16" ht="15.75" customHeight="1">
      <c r="A32" s="310"/>
      <c r="B32" s="2177"/>
      <c r="C32" s="2179"/>
      <c r="D32" s="2179"/>
      <c r="E32" s="2179"/>
      <c r="F32" s="2179"/>
      <c r="G32" s="2179"/>
      <c r="H32" s="2179"/>
      <c r="I32" s="2179"/>
      <c r="J32" s="2179"/>
      <c r="K32" s="2179"/>
      <c r="L32" s="2179"/>
      <c r="M32" s="2179"/>
      <c r="N32" s="2179"/>
      <c r="O32" s="3"/>
      <c r="P32" s="3"/>
    </row>
    <row r="33" spans="1:30" ht="15.75" customHeight="1">
      <c r="A33" s="345"/>
      <c r="B33" s="2559"/>
      <c r="C33" s="2536"/>
      <c r="D33" s="2536"/>
      <c r="E33" s="2536"/>
      <c r="O33" s="3"/>
      <c r="P33" s="3"/>
    </row>
    <row r="34" spans="1:30" ht="15.75" customHeight="1">
      <c r="A34" s="345"/>
      <c r="B34" s="2178"/>
      <c r="C34" s="2170"/>
      <c r="D34" s="2170"/>
      <c r="E34" s="2170"/>
      <c r="O34" s="3"/>
      <c r="P34" s="3"/>
    </row>
    <row r="35" spans="1:30" ht="15.75" customHeight="1">
      <c r="A35" s="3"/>
      <c r="B35" s="3"/>
      <c r="C35" s="3"/>
      <c r="D35" s="3"/>
      <c r="E35" s="3"/>
      <c r="F35" s="3"/>
      <c r="G35" s="3"/>
      <c r="H35" s="3"/>
      <c r="I35" s="3"/>
      <c r="J35" s="3"/>
      <c r="K35" s="3"/>
      <c r="L35" s="3"/>
      <c r="M35" s="3"/>
      <c r="N35" s="3"/>
      <c r="O35" s="3"/>
      <c r="P35" s="3"/>
    </row>
    <row r="36" spans="1:30" ht="15.75" customHeight="1">
      <c r="A36" s="3"/>
      <c r="B36" s="3"/>
      <c r="C36" s="3"/>
      <c r="D36" s="3"/>
      <c r="E36" s="3"/>
      <c r="F36" s="3"/>
      <c r="G36" s="3"/>
      <c r="H36" s="3"/>
      <c r="I36" s="3"/>
      <c r="J36" s="3"/>
      <c r="K36" s="3"/>
      <c r="L36" s="3"/>
      <c r="M36" s="3"/>
      <c r="N36" s="3"/>
      <c r="O36" s="3"/>
      <c r="P36" s="3"/>
    </row>
    <row r="37" spans="1:30" ht="15.75" customHeight="1">
      <c r="A37" s="2542" t="s">
        <v>631</v>
      </c>
      <c r="B37" s="2542"/>
      <c r="C37" s="2542"/>
      <c r="D37" s="2542"/>
      <c r="E37" s="2542"/>
      <c r="F37" s="2542"/>
      <c r="G37" s="2542"/>
      <c r="H37" s="2542"/>
      <c r="I37" s="2542"/>
      <c r="J37" s="2542"/>
      <c r="K37" s="2542"/>
      <c r="L37" s="2542"/>
      <c r="M37" s="2542"/>
      <c r="N37" s="2542"/>
      <c r="O37" s="3"/>
      <c r="P37" s="3"/>
    </row>
    <row r="38" spans="1:30" ht="26.25" customHeight="1" thickBot="1">
      <c r="A38" s="3" t="s">
        <v>599</v>
      </c>
      <c r="B38" s="3"/>
      <c r="J38" s="2420" t="s">
        <v>564</v>
      </c>
      <c r="K38" s="2420"/>
      <c r="L38" s="2420"/>
      <c r="M38" s="2420"/>
      <c r="N38" s="2420"/>
      <c r="O38" s="3"/>
      <c r="P38" s="3"/>
    </row>
    <row r="39" spans="1:30" ht="14.15" customHeight="1">
      <c r="A39" s="2"/>
      <c r="B39" s="332" t="s">
        <v>600</v>
      </c>
      <c r="C39" s="26"/>
      <c r="D39" s="333"/>
      <c r="E39" s="331"/>
      <c r="F39" s="331"/>
      <c r="G39" s="334"/>
      <c r="H39" s="334"/>
      <c r="I39" s="334"/>
      <c r="J39" s="334"/>
      <c r="K39" s="334"/>
      <c r="L39" s="331"/>
      <c r="M39" s="334"/>
      <c r="N39" s="334"/>
      <c r="O39" s="3"/>
      <c r="P39" s="3"/>
    </row>
    <row r="40" spans="1:30" ht="14.15" customHeight="1">
      <c r="A40" s="2168" t="s">
        <v>5</v>
      </c>
      <c r="B40" s="1701" t="s">
        <v>602</v>
      </c>
      <c r="C40" s="1701" t="s">
        <v>630</v>
      </c>
      <c r="D40" s="1701" t="s">
        <v>603</v>
      </c>
      <c r="E40" s="2545" t="s">
        <v>604</v>
      </c>
      <c r="F40" s="2545" t="s">
        <v>605</v>
      </c>
      <c r="G40" s="1862" t="s">
        <v>1987</v>
      </c>
      <c r="H40" s="1862" t="s">
        <v>1988</v>
      </c>
      <c r="I40" s="1862" t="s">
        <v>608</v>
      </c>
      <c r="J40" s="2171" t="s">
        <v>609</v>
      </c>
      <c r="K40" s="1862" t="s">
        <v>610</v>
      </c>
      <c r="L40" s="2545" t="s">
        <v>611</v>
      </c>
      <c r="M40" s="2171" t="s">
        <v>612</v>
      </c>
      <c r="N40" s="2547" t="s">
        <v>613</v>
      </c>
      <c r="O40" s="3"/>
      <c r="P40" s="3"/>
    </row>
    <row r="41" spans="1:30" ht="14.15" customHeight="1">
      <c r="A41" s="7"/>
      <c r="B41" s="2169" t="s">
        <v>615</v>
      </c>
      <c r="C41" s="31"/>
      <c r="D41" s="83"/>
      <c r="E41" s="2546"/>
      <c r="F41" s="2546"/>
      <c r="G41" s="2169" t="s">
        <v>1989</v>
      </c>
      <c r="H41" s="337" t="s">
        <v>617</v>
      </c>
      <c r="I41" s="337" t="s">
        <v>618</v>
      </c>
      <c r="J41" s="2169" t="s">
        <v>619</v>
      </c>
      <c r="K41" s="2169" t="s">
        <v>1990</v>
      </c>
      <c r="L41" s="2546"/>
      <c r="M41" s="2169" t="s">
        <v>621</v>
      </c>
      <c r="N41" s="2548"/>
      <c r="O41" s="3"/>
      <c r="P41" s="3"/>
    </row>
    <row r="42" spans="1:30" ht="15.75" customHeight="1">
      <c r="A42" s="11" t="s">
        <v>2082</v>
      </c>
      <c r="B42" s="1774">
        <v>3.31</v>
      </c>
      <c r="C42" s="1775">
        <v>609535</v>
      </c>
      <c r="D42" s="1775">
        <v>305811</v>
      </c>
      <c r="E42" s="1775">
        <v>79496</v>
      </c>
      <c r="F42" s="1775">
        <v>18824</v>
      </c>
      <c r="G42" s="1775">
        <v>21696</v>
      </c>
      <c r="H42" s="1775">
        <v>13364</v>
      </c>
      <c r="I42" s="1775">
        <v>10654</v>
      </c>
      <c r="J42" s="1775">
        <v>13068</v>
      </c>
      <c r="K42" s="1775">
        <v>49469</v>
      </c>
      <c r="L42" s="1775">
        <v>16548</v>
      </c>
      <c r="M42" s="1775">
        <v>26824</v>
      </c>
      <c r="N42" s="1776">
        <v>55868</v>
      </c>
      <c r="O42" s="664">
        <v>23.8</v>
      </c>
      <c r="P42" s="3"/>
    </row>
    <row r="43" spans="1:30" ht="15.75" customHeight="1">
      <c r="A43" s="11" t="s">
        <v>624</v>
      </c>
      <c r="B43" s="1774">
        <v>3.28</v>
      </c>
      <c r="C43" s="1775">
        <v>605316</v>
      </c>
      <c r="D43" s="1775">
        <v>309469</v>
      </c>
      <c r="E43" s="1775">
        <v>78576</v>
      </c>
      <c r="F43" s="1775">
        <v>19848</v>
      </c>
      <c r="G43" s="1775">
        <v>21448</v>
      </c>
      <c r="H43" s="1775">
        <v>12720</v>
      </c>
      <c r="I43" s="1775">
        <v>10463</v>
      </c>
      <c r="J43" s="1775">
        <v>13130</v>
      </c>
      <c r="K43" s="1775">
        <v>49512</v>
      </c>
      <c r="L43" s="1775">
        <v>19197</v>
      </c>
      <c r="M43" s="1775">
        <v>27452</v>
      </c>
      <c r="N43" s="1776">
        <v>57124</v>
      </c>
      <c r="O43" s="664">
        <v>24.1</v>
      </c>
    </row>
    <row r="44" spans="1:30" ht="15.75" customHeight="1">
      <c r="A44" s="11" t="s">
        <v>1698</v>
      </c>
      <c r="B44" s="1774">
        <v>3.24</v>
      </c>
      <c r="C44" s="1775">
        <v>617654</v>
      </c>
      <c r="D44" s="1775">
        <v>320627</v>
      </c>
      <c r="E44" s="1775">
        <v>80502</v>
      </c>
      <c r="F44" s="1775">
        <v>20115</v>
      </c>
      <c r="G44" s="1775">
        <v>24421</v>
      </c>
      <c r="H44" s="1775">
        <v>13000</v>
      </c>
      <c r="I44" s="1775">
        <v>11293</v>
      </c>
      <c r="J44" s="1775">
        <v>13708</v>
      </c>
      <c r="K44" s="1775">
        <v>50688</v>
      </c>
      <c r="L44" s="1775">
        <v>18126</v>
      </c>
      <c r="M44" s="1775">
        <v>29737</v>
      </c>
      <c r="N44" s="1776">
        <v>59036</v>
      </c>
      <c r="O44" s="664">
        <v>23.9</v>
      </c>
      <c r="P44" s="3"/>
    </row>
    <row r="45" spans="1:30" ht="15.75" customHeight="1">
      <c r="A45" s="2180" t="s">
        <v>1867</v>
      </c>
      <c r="B45" s="1774">
        <v>3.23</v>
      </c>
      <c r="C45" s="1775">
        <v>608182</v>
      </c>
      <c r="D45" s="1775">
        <v>318755</v>
      </c>
      <c r="E45" s="1775">
        <v>84552</v>
      </c>
      <c r="F45" s="1775">
        <v>18971</v>
      </c>
      <c r="G45" s="1775">
        <v>23566</v>
      </c>
      <c r="H45" s="1775">
        <v>12855</v>
      </c>
      <c r="I45" s="1775">
        <v>11344</v>
      </c>
      <c r="J45" s="1775">
        <v>13515</v>
      </c>
      <c r="K45" s="1775">
        <v>51199</v>
      </c>
      <c r="L45" s="1775">
        <v>16838</v>
      </c>
      <c r="M45" s="1775">
        <v>31149</v>
      </c>
      <c r="N45" s="1776">
        <v>54766</v>
      </c>
      <c r="O45" s="664">
        <v>23.9</v>
      </c>
      <c r="P45" s="3"/>
    </row>
    <row r="46" spans="1:30" ht="15.75" customHeight="1">
      <c r="A46" s="2180" t="s">
        <v>2083</v>
      </c>
      <c r="B46" s="1774"/>
      <c r="C46" s="1775"/>
      <c r="D46" s="1775"/>
      <c r="E46" s="1775"/>
      <c r="F46" s="1775"/>
      <c r="G46" s="1775"/>
      <c r="H46" s="1775"/>
      <c r="I46" s="1775"/>
      <c r="J46" s="1775"/>
      <c r="K46" s="1775"/>
      <c r="L46" s="1775"/>
      <c r="M46" s="1775"/>
      <c r="N46" s="1776"/>
      <c r="O46" s="664"/>
      <c r="P46" s="3"/>
    </row>
    <row r="47" spans="1:30" ht="15.75" customHeight="1">
      <c r="A47" s="11"/>
      <c r="B47" s="1763"/>
      <c r="C47" s="1764"/>
      <c r="D47" s="2185" t="s">
        <v>2085</v>
      </c>
      <c r="E47" s="1764"/>
      <c r="F47" s="1764"/>
      <c r="G47" s="1764"/>
      <c r="H47" s="1764"/>
      <c r="I47" s="1764"/>
      <c r="J47" s="1764"/>
      <c r="K47" s="1764"/>
      <c r="L47" s="1764"/>
      <c r="M47" s="1764"/>
      <c r="N47" s="1764"/>
      <c r="O47" s="3"/>
      <c r="P47" s="3"/>
      <c r="Q47" s="347"/>
      <c r="R47" s="347"/>
      <c r="S47" s="347"/>
      <c r="T47" s="347"/>
      <c r="U47" s="347"/>
      <c r="V47" s="347"/>
      <c r="W47" s="347"/>
      <c r="X47" s="347"/>
      <c r="Y47" s="347"/>
      <c r="Z47" s="347"/>
      <c r="AA47" s="347"/>
      <c r="AB47" s="347"/>
      <c r="AC47" s="347"/>
      <c r="AD47" s="347"/>
    </row>
    <row r="48" spans="1:30" ht="15.75" customHeight="1">
      <c r="A48" s="339" t="s">
        <v>2032</v>
      </c>
      <c r="B48" s="1777">
        <v>3.22</v>
      </c>
      <c r="C48" s="1778">
        <v>487499</v>
      </c>
      <c r="D48" s="1778">
        <v>311728</v>
      </c>
      <c r="E48" s="1778">
        <v>83618</v>
      </c>
      <c r="F48" s="1778">
        <v>16655</v>
      </c>
      <c r="G48" s="1778">
        <v>18283</v>
      </c>
      <c r="H48" s="1778">
        <v>11532</v>
      </c>
      <c r="I48" s="1778">
        <v>7373</v>
      </c>
      <c r="J48" s="1778">
        <v>13458</v>
      </c>
      <c r="K48" s="1778">
        <v>57747</v>
      </c>
      <c r="L48" s="1778">
        <v>20690</v>
      </c>
      <c r="M48" s="1778">
        <v>27274</v>
      </c>
      <c r="N48" s="2080">
        <v>55098</v>
      </c>
      <c r="O48" s="348">
        <v>25.8</v>
      </c>
      <c r="P48" s="3"/>
    </row>
    <row r="49" spans="1:16" ht="15.75" customHeight="1">
      <c r="A49" s="339" t="s">
        <v>693</v>
      </c>
      <c r="B49" s="1777">
        <v>3.23</v>
      </c>
      <c r="C49" s="1778">
        <v>559898</v>
      </c>
      <c r="D49" s="1778">
        <v>330590</v>
      </c>
      <c r="E49" s="1778">
        <v>85791</v>
      </c>
      <c r="F49" s="1778">
        <v>25068</v>
      </c>
      <c r="G49" s="1778">
        <v>18962</v>
      </c>
      <c r="H49" s="1778">
        <v>11996</v>
      </c>
      <c r="I49" s="1778">
        <v>12128</v>
      </c>
      <c r="J49" s="1778">
        <v>15215</v>
      </c>
      <c r="K49" s="1778">
        <v>52552</v>
      </c>
      <c r="L49" s="1778">
        <v>25131</v>
      </c>
      <c r="M49" s="1778">
        <v>31230</v>
      </c>
      <c r="N49" s="2080">
        <v>52516</v>
      </c>
      <c r="O49" s="348">
        <v>26.1</v>
      </c>
      <c r="P49" s="3"/>
    </row>
    <row r="50" spans="1:16" ht="15.75" customHeight="1">
      <c r="A50" s="339" t="s">
        <v>510</v>
      </c>
      <c r="B50" s="1777">
        <v>3.23</v>
      </c>
      <c r="C50" s="1778">
        <v>494181</v>
      </c>
      <c r="D50" s="1778">
        <v>301718</v>
      </c>
      <c r="E50" s="1778">
        <v>83587</v>
      </c>
      <c r="F50" s="1778">
        <v>18033</v>
      </c>
      <c r="G50" s="1778">
        <v>19247</v>
      </c>
      <c r="H50" s="1778">
        <v>13705</v>
      </c>
      <c r="I50" s="1778">
        <v>14678</v>
      </c>
      <c r="J50" s="1778">
        <v>13683</v>
      </c>
      <c r="K50" s="1778">
        <v>45693</v>
      </c>
      <c r="L50" s="1778">
        <v>10804</v>
      </c>
      <c r="M50" s="1778">
        <v>30472</v>
      </c>
      <c r="N50" s="2080">
        <v>51817</v>
      </c>
      <c r="O50" s="348">
        <v>22.8</v>
      </c>
      <c r="P50" s="3"/>
    </row>
    <row r="51" spans="1:16" ht="15.75" customHeight="1">
      <c r="A51" s="339" t="s">
        <v>511</v>
      </c>
      <c r="B51" s="1777">
        <v>3.24</v>
      </c>
      <c r="C51" s="1778">
        <v>1099805</v>
      </c>
      <c r="D51" s="1778">
        <v>348859</v>
      </c>
      <c r="E51" s="1778">
        <v>99649</v>
      </c>
      <c r="F51" s="1778">
        <v>19022</v>
      </c>
      <c r="G51" s="1778">
        <v>21324</v>
      </c>
      <c r="H51" s="1778">
        <v>15043</v>
      </c>
      <c r="I51" s="1778">
        <v>13098</v>
      </c>
      <c r="J51" s="1778">
        <v>14787</v>
      </c>
      <c r="K51" s="1778">
        <v>51896</v>
      </c>
      <c r="L51" s="1778">
        <v>17738</v>
      </c>
      <c r="M51" s="1778">
        <v>35693</v>
      </c>
      <c r="N51" s="2080">
        <v>60609</v>
      </c>
      <c r="O51" s="348">
        <v>22.3</v>
      </c>
      <c r="P51" s="3"/>
    </row>
    <row r="52" spans="1:16" ht="15.75" customHeight="1">
      <c r="A52" s="339" t="s">
        <v>1903</v>
      </c>
      <c r="B52" s="1777">
        <v>3.23</v>
      </c>
      <c r="C52" s="1778">
        <v>497383</v>
      </c>
      <c r="D52" s="1778">
        <v>313165</v>
      </c>
      <c r="E52" s="1778">
        <v>83459</v>
      </c>
      <c r="F52" s="1778">
        <v>15481</v>
      </c>
      <c r="G52" s="1778">
        <v>25129</v>
      </c>
      <c r="H52" s="1778">
        <v>13815</v>
      </c>
      <c r="I52" s="1778">
        <v>12296</v>
      </c>
      <c r="J52" s="1778">
        <v>14000</v>
      </c>
      <c r="K52" s="1778">
        <v>47533</v>
      </c>
      <c r="L52" s="1778">
        <v>15590</v>
      </c>
      <c r="M52" s="1778">
        <v>29326</v>
      </c>
      <c r="N52" s="2080">
        <v>56535</v>
      </c>
      <c r="O52" s="348">
        <v>25.1</v>
      </c>
      <c r="P52" s="3"/>
    </row>
    <row r="53" spans="1:16" ht="15.75" customHeight="1">
      <c r="A53" s="339" t="s">
        <v>1936</v>
      </c>
      <c r="B53" s="1777">
        <v>3.24</v>
      </c>
      <c r="C53" s="1778">
        <v>561495</v>
      </c>
      <c r="D53" s="1778">
        <v>307765</v>
      </c>
      <c r="E53" s="1778">
        <v>82259</v>
      </c>
      <c r="F53" s="1778">
        <v>17649</v>
      </c>
      <c r="G53" s="1778">
        <v>27070</v>
      </c>
      <c r="H53" s="1778">
        <v>10993</v>
      </c>
      <c r="I53" s="1778">
        <v>10068</v>
      </c>
      <c r="J53" s="1778">
        <v>13443</v>
      </c>
      <c r="K53" s="1778">
        <v>50252</v>
      </c>
      <c r="L53" s="1778">
        <v>20244</v>
      </c>
      <c r="M53" s="1778">
        <v>29572</v>
      </c>
      <c r="N53" s="2080">
        <v>46214</v>
      </c>
      <c r="O53" s="348">
        <v>26.8</v>
      </c>
      <c r="P53" s="3"/>
    </row>
    <row r="54" spans="1:16" ht="15.75" customHeight="1">
      <c r="A54" s="339" t="s">
        <v>503</v>
      </c>
      <c r="B54" s="1777">
        <v>3.23</v>
      </c>
      <c r="C54" s="1778">
        <v>513734</v>
      </c>
      <c r="D54" s="1778">
        <v>353810</v>
      </c>
      <c r="E54" s="1778">
        <v>90138</v>
      </c>
      <c r="F54" s="1778">
        <v>19134</v>
      </c>
      <c r="G54" s="1778">
        <v>27035</v>
      </c>
      <c r="H54" s="1778">
        <v>13048</v>
      </c>
      <c r="I54" s="1778">
        <v>14445</v>
      </c>
      <c r="J54" s="1778">
        <v>13504</v>
      </c>
      <c r="K54" s="1778">
        <v>63933</v>
      </c>
      <c r="L54" s="1778">
        <v>19811</v>
      </c>
      <c r="M54" s="1778">
        <v>34729</v>
      </c>
      <c r="N54" s="2080">
        <v>58033</v>
      </c>
      <c r="O54" s="348">
        <v>26.6</v>
      </c>
      <c r="P54" s="3"/>
    </row>
    <row r="55" spans="1:16" ht="15.75" customHeight="1">
      <c r="A55" s="339" t="s">
        <v>504</v>
      </c>
      <c r="B55" s="1777">
        <v>3.23</v>
      </c>
      <c r="C55" s="1778">
        <v>566457</v>
      </c>
      <c r="D55" s="1778">
        <v>345020</v>
      </c>
      <c r="E55" s="1778">
        <v>81923</v>
      </c>
      <c r="F55" s="1778">
        <v>20630</v>
      </c>
      <c r="G55" s="1778">
        <v>25377</v>
      </c>
      <c r="H55" s="1778">
        <v>12142</v>
      </c>
      <c r="I55" s="1778">
        <v>13034</v>
      </c>
      <c r="J55" s="1778">
        <v>11886</v>
      </c>
      <c r="K55" s="1778">
        <v>49698</v>
      </c>
      <c r="L55" s="1778">
        <v>38194</v>
      </c>
      <c r="M55" s="1778">
        <v>29101</v>
      </c>
      <c r="N55" s="2080">
        <v>63035</v>
      </c>
      <c r="O55" s="348">
        <v>27.5</v>
      </c>
      <c r="P55" s="3"/>
    </row>
    <row r="56" spans="1:16" ht="15.75" customHeight="1">
      <c r="A56" s="339" t="s">
        <v>505</v>
      </c>
      <c r="B56" s="1777">
        <v>3.23</v>
      </c>
      <c r="C56" s="1778">
        <v>500231</v>
      </c>
      <c r="D56" s="1778">
        <v>318560</v>
      </c>
      <c r="E56" s="1778">
        <v>85471</v>
      </c>
      <c r="F56" s="1778">
        <v>18185</v>
      </c>
      <c r="G56" s="1778">
        <v>22070</v>
      </c>
      <c r="H56" s="1778">
        <v>12694</v>
      </c>
      <c r="I56" s="1778">
        <v>11444</v>
      </c>
      <c r="J56" s="1778">
        <v>14389</v>
      </c>
      <c r="K56" s="1778">
        <v>47508</v>
      </c>
      <c r="L56" s="1778">
        <v>19041</v>
      </c>
      <c r="M56" s="1778">
        <v>30306</v>
      </c>
      <c r="N56" s="2080">
        <v>57452</v>
      </c>
      <c r="O56" s="348">
        <v>25.7</v>
      </c>
      <c r="P56" s="3"/>
    </row>
    <row r="57" spans="1:16" ht="15.75" customHeight="1">
      <c r="A57" s="339" t="s">
        <v>506</v>
      </c>
      <c r="B57" s="1777">
        <v>3.24</v>
      </c>
      <c r="C57" s="1778">
        <v>957457</v>
      </c>
      <c r="D57" s="1778">
        <v>300228</v>
      </c>
      <c r="E57" s="1778">
        <v>83994</v>
      </c>
      <c r="F57" s="1778">
        <v>17686</v>
      </c>
      <c r="G57" s="1778">
        <v>19479</v>
      </c>
      <c r="H57" s="1778">
        <v>14341</v>
      </c>
      <c r="I57" s="1778">
        <v>11108</v>
      </c>
      <c r="J57" s="1778">
        <v>14227</v>
      </c>
      <c r="K57" s="1778">
        <v>46400</v>
      </c>
      <c r="L57" s="1778">
        <v>11936</v>
      </c>
      <c r="M57" s="1778">
        <v>30004</v>
      </c>
      <c r="N57" s="2080">
        <v>51053</v>
      </c>
      <c r="O57" s="348">
        <v>25.2</v>
      </c>
      <c r="P57" s="3"/>
    </row>
    <row r="58" spans="1:16" ht="15.75" customHeight="1">
      <c r="A58" s="339" t="s">
        <v>507</v>
      </c>
      <c r="B58" s="1777">
        <v>3.23</v>
      </c>
      <c r="C58" s="1778">
        <v>694483</v>
      </c>
      <c r="D58" s="1778">
        <v>312568</v>
      </c>
      <c r="E58" s="1778">
        <v>86310</v>
      </c>
      <c r="F58" s="1778">
        <v>20165</v>
      </c>
      <c r="G58" s="1778">
        <v>19215</v>
      </c>
      <c r="H58" s="1778">
        <v>16205</v>
      </c>
      <c r="I58" s="1778">
        <v>11200</v>
      </c>
      <c r="J58" s="1778">
        <v>13106</v>
      </c>
      <c r="K58" s="1778">
        <v>46663</v>
      </c>
      <c r="L58" s="1778">
        <v>11822</v>
      </c>
      <c r="M58" s="1778">
        <v>33747</v>
      </c>
      <c r="N58" s="2080">
        <v>54135</v>
      </c>
      <c r="O58" s="348">
        <v>25.2</v>
      </c>
      <c r="P58" s="3"/>
    </row>
    <row r="59" spans="1:16" ht="15.75" customHeight="1">
      <c r="A59" s="339" t="s">
        <v>508</v>
      </c>
      <c r="B59" s="1777">
        <v>3.22</v>
      </c>
      <c r="C59" s="1778">
        <v>574334</v>
      </c>
      <c r="D59" s="1778">
        <v>318764</v>
      </c>
      <c r="E59" s="1778">
        <v>93271</v>
      </c>
      <c r="F59" s="1778">
        <v>18737</v>
      </c>
      <c r="G59" s="1778">
        <v>20751</v>
      </c>
      <c r="H59" s="1778">
        <v>14227</v>
      </c>
      <c r="I59" s="1778">
        <v>8892</v>
      </c>
      <c r="J59" s="1778">
        <v>13110</v>
      </c>
      <c r="K59" s="1778">
        <v>43951</v>
      </c>
      <c r="L59" s="1778">
        <v>10548</v>
      </c>
      <c r="M59" s="1778">
        <v>34661</v>
      </c>
      <c r="N59" s="2080">
        <v>60615</v>
      </c>
      <c r="O59" s="348">
        <v>26.5</v>
      </c>
      <c r="P59" s="3"/>
    </row>
    <row r="60" spans="1:16" ht="15.75" customHeight="1">
      <c r="A60" s="339" t="s">
        <v>509</v>
      </c>
      <c r="B60" s="1777">
        <v>3.22</v>
      </c>
      <c r="C60" s="1778">
        <v>493942</v>
      </c>
      <c r="D60" s="1778">
        <v>308417</v>
      </c>
      <c r="E60" s="1778">
        <v>86132</v>
      </c>
      <c r="F60" s="1778">
        <v>15408</v>
      </c>
      <c r="G60" s="1778">
        <v>21959</v>
      </c>
      <c r="H60" s="1778">
        <v>12479</v>
      </c>
      <c r="I60" s="1778">
        <v>8895</v>
      </c>
      <c r="J60" s="1778">
        <v>12262</v>
      </c>
      <c r="K60" s="1778">
        <v>48395</v>
      </c>
      <c r="L60" s="1778">
        <v>20814</v>
      </c>
      <c r="M60" s="1778">
        <v>28477</v>
      </c>
      <c r="N60" s="2080">
        <v>53597</v>
      </c>
      <c r="O60" s="348">
        <v>24.4</v>
      </c>
      <c r="P60" s="3"/>
    </row>
    <row r="61" spans="1:16" ht="15.75" customHeight="1">
      <c r="A61" s="339" t="s">
        <v>693</v>
      </c>
      <c r="B61" s="1777">
        <v>3.22</v>
      </c>
      <c r="C61" s="1778">
        <v>580675</v>
      </c>
      <c r="D61" s="1778">
        <v>327613</v>
      </c>
      <c r="E61" s="1778">
        <v>87393</v>
      </c>
      <c r="F61" s="1778">
        <v>20995</v>
      </c>
      <c r="G61" s="1778">
        <v>21922</v>
      </c>
      <c r="H61" s="1778">
        <v>10910</v>
      </c>
      <c r="I61" s="1778">
        <v>10609</v>
      </c>
      <c r="J61" s="1778">
        <v>14352</v>
      </c>
      <c r="K61" s="1778">
        <v>53312</v>
      </c>
      <c r="L61" s="1778">
        <v>21067</v>
      </c>
      <c r="M61" s="1778">
        <v>30982</v>
      </c>
      <c r="N61" s="2080">
        <v>56071</v>
      </c>
      <c r="O61" s="348">
        <v>25.4</v>
      </c>
      <c r="P61" s="3"/>
    </row>
    <row r="62" spans="1:16" ht="15.75" customHeight="1">
      <c r="A62" s="339" t="s">
        <v>510</v>
      </c>
      <c r="B62" s="1777">
        <v>3.21</v>
      </c>
      <c r="C62" s="1778">
        <v>514409</v>
      </c>
      <c r="D62" s="1778">
        <v>316535</v>
      </c>
      <c r="E62" s="1778">
        <v>89108</v>
      </c>
      <c r="F62" s="1778">
        <v>20314</v>
      </c>
      <c r="G62" s="1778">
        <v>19993</v>
      </c>
      <c r="H62" s="1778">
        <v>12237</v>
      </c>
      <c r="I62" s="1778">
        <v>12757</v>
      </c>
      <c r="J62" s="1778">
        <v>15003</v>
      </c>
      <c r="K62" s="1778">
        <v>47334</v>
      </c>
      <c r="L62" s="1778">
        <v>14324</v>
      </c>
      <c r="M62" s="1778">
        <v>31813</v>
      </c>
      <c r="N62" s="1779">
        <v>53650</v>
      </c>
      <c r="O62" s="348">
        <v>22.9</v>
      </c>
      <c r="P62" s="3"/>
    </row>
    <row r="63" spans="1:16" ht="15.75" customHeight="1">
      <c r="A63" s="339" t="s">
        <v>511</v>
      </c>
      <c r="B63" s="1777"/>
      <c r="C63" s="1778"/>
      <c r="D63" s="1778"/>
      <c r="E63" s="1778"/>
      <c r="F63" s="1778"/>
      <c r="G63" s="1778"/>
      <c r="H63" s="1778"/>
      <c r="I63" s="1778"/>
      <c r="J63" s="1778"/>
      <c r="K63" s="1778"/>
      <c r="L63" s="1778"/>
      <c r="M63" s="1778"/>
      <c r="N63" s="1779"/>
      <c r="O63" s="348">
        <v>28</v>
      </c>
      <c r="P63" s="3"/>
    </row>
    <row r="64" spans="1:16" ht="15.75" customHeight="1">
      <c r="A64" s="339"/>
      <c r="B64" s="1777"/>
      <c r="C64" s="1778"/>
      <c r="D64" s="1778"/>
      <c r="E64" s="1778"/>
      <c r="F64" s="1778"/>
      <c r="G64" s="1778"/>
      <c r="H64" s="1778"/>
      <c r="I64" s="1778"/>
      <c r="J64" s="1778"/>
      <c r="K64" s="1778"/>
      <c r="L64" s="1778"/>
      <c r="M64" s="1778"/>
      <c r="N64" s="1779"/>
      <c r="O64" s="348"/>
      <c r="P64" s="3"/>
    </row>
    <row r="65" spans="1:16" ht="15.75" customHeight="1">
      <c r="A65" s="19" t="s">
        <v>34</v>
      </c>
      <c r="B65" s="2181">
        <f t="shared" ref="B65:M65" si="2">((B63/B62)*100)-100</f>
        <v>-100</v>
      </c>
      <c r="C65" s="2181">
        <f t="shared" si="2"/>
        <v>-100</v>
      </c>
      <c r="D65" s="2181">
        <f t="shared" si="2"/>
        <v>-100</v>
      </c>
      <c r="E65" s="2181">
        <f t="shared" si="2"/>
        <v>-100</v>
      </c>
      <c r="F65" s="2181">
        <f t="shared" si="2"/>
        <v>-100</v>
      </c>
      <c r="G65" s="2181">
        <f t="shared" si="2"/>
        <v>-100</v>
      </c>
      <c r="H65" s="2181">
        <f t="shared" si="2"/>
        <v>-100</v>
      </c>
      <c r="I65" s="2181">
        <f t="shared" si="2"/>
        <v>-100</v>
      </c>
      <c r="J65" s="2181">
        <f t="shared" si="2"/>
        <v>-100</v>
      </c>
      <c r="K65" s="2181">
        <f t="shared" si="2"/>
        <v>-100</v>
      </c>
      <c r="L65" s="2181">
        <f t="shared" si="2"/>
        <v>-100</v>
      </c>
      <c r="M65" s="2181">
        <f t="shared" si="2"/>
        <v>-100</v>
      </c>
      <c r="N65" s="2181">
        <f>((N63/N62)*100)-100</f>
        <v>-100</v>
      </c>
      <c r="O65" s="348"/>
      <c r="P65" s="3"/>
    </row>
    <row r="66" spans="1:16" ht="15.75" customHeight="1" thickBot="1">
      <c r="A66" s="1693" t="s">
        <v>36</v>
      </c>
      <c r="B66" s="2182">
        <f t="shared" ref="B66:N66" si="3">((B63/B51*100)-100)</f>
        <v>-100</v>
      </c>
      <c r="C66" s="2182">
        <f t="shared" si="3"/>
        <v>-100</v>
      </c>
      <c r="D66" s="2182">
        <f t="shared" si="3"/>
        <v>-100</v>
      </c>
      <c r="E66" s="2182">
        <f t="shared" si="3"/>
        <v>-100</v>
      </c>
      <c r="F66" s="2182">
        <f t="shared" si="3"/>
        <v>-100</v>
      </c>
      <c r="G66" s="2182">
        <f t="shared" si="3"/>
        <v>-100</v>
      </c>
      <c r="H66" s="2182">
        <f t="shared" si="3"/>
        <v>-100</v>
      </c>
      <c r="I66" s="2182">
        <f t="shared" si="3"/>
        <v>-100</v>
      </c>
      <c r="J66" s="2182">
        <f t="shared" si="3"/>
        <v>-100</v>
      </c>
      <c r="K66" s="2182">
        <f t="shared" si="3"/>
        <v>-100</v>
      </c>
      <c r="L66" s="2182">
        <f t="shared" si="3"/>
        <v>-100</v>
      </c>
      <c r="M66" s="2182">
        <f t="shared" si="3"/>
        <v>-100</v>
      </c>
      <c r="N66" s="2182">
        <f t="shared" si="3"/>
        <v>-100</v>
      </c>
      <c r="O66" s="348"/>
      <c r="P66" s="3"/>
    </row>
    <row r="67" spans="1:16" ht="15.75" customHeight="1">
      <c r="A67" s="310"/>
      <c r="B67" s="2558"/>
      <c r="C67" s="2562"/>
      <c r="D67" s="2562"/>
      <c r="E67" s="2562"/>
      <c r="F67" s="2562"/>
      <c r="G67" s="2562"/>
      <c r="H67" s="2562"/>
      <c r="I67" s="2562"/>
      <c r="J67" s="2562"/>
      <c r="K67" s="2562"/>
      <c r="L67" s="2562"/>
      <c r="M67" s="2562"/>
      <c r="N67" s="2562"/>
      <c r="O67" s="348"/>
      <c r="P67" s="3"/>
    </row>
    <row r="68" spans="1:16" ht="15.75" customHeight="1">
      <c r="A68" s="345"/>
      <c r="B68" s="2559"/>
      <c r="C68" s="2536"/>
      <c r="D68" s="2536"/>
      <c r="E68" s="2536"/>
      <c r="O68" s="348"/>
      <c r="P68" s="3"/>
    </row>
    <row r="69" spans="1:16" ht="16" customHeight="1">
      <c r="O69" s="348"/>
      <c r="P69" s="3"/>
    </row>
    <row r="70" spans="1:16" ht="16" customHeight="1">
      <c r="O70" s="348"/>
      <c r="P70" s="3"/>
    </row>
    <row r="71" spans="1:16" ht="16" customHeight="1">
      <c r="B71" s="1" t="s">
        <v>633</v>
      </c>
      <c r="O71" s="3"/>
      <c r="P71" s="3"/>
    </row>
    <row r="72" spans="1:16" ht="16" customHeight="1">
      <c r="P72" s="3"/>
    </row>
    <row r="73" spans="1:16" ht="16" customHeight="1">
      <c r="P73" s="3"/>
    </row>
    <row r="74" spans="1:16" ht="16" customHeight="1">
      <c r="P74" s="3"/>
    </row>
    <row r="75" spans="1:16" ht="16" customHeight="1">
      <c r="P75" s="3"/>
    </row>
    <row r="76" spans="1:16" ht="16" customHeight="1">
      <c r="P76" s="3"/>
    </row>
    <row r="77" spans="1:16" ht="16" customHeight="1">
      <c r="P77" s="3"/>
    </row>
    <row r="78" spans="1:16" ht="16" customHeight="1">
      <c r="P78" s="3"/>
    </row>
    <row r="79" spans="1:16" ht="16" customHeight="1">
      <c r="P79" s="3"/>
    </row>
    <row r="80" spans="1:16" ht="16" customHeight="1">
      <c r="P80" s="3"/>
    </row>
    <row r="81" spans="16:16" ht="16" customHeight="1">
      <c r="P81" s="3"/>
    </row>
    <row r="82" spans="16:16" ht="16" customHeight="1">
      <c r="P82" s="3"/>
    </row>
    <row r="83" spans="16:16" ht="16" customHeight="1"/>
    <row r="84" spans="16:16" ht="16" customHeight="1"/>
    <row r="85" spans="16:16" ht="21" customHeight="1"/>
  </sheetData>
  <mergeCells count="17">
    <mergeCell ref="B67:N67"/>
    <mergeCell ref="B68:E68"/>
    <mergeCell ref="B33:E33"/>
    <mergeCell ref="A37:N37"/>
    <mergeCell ref="J38:N38"/>
    <mergeCell ref="E40:E41"/>
    <mergeCell ref="F40:F41"/>
    <mergeCell ref="L40:L41"/>
    <mergeCell ref="N40:N41"/>
    <mergeCell ref="A2:N2"/>
    <mergeCell ref="J3:N3"/>
    <mergeCell ref="A4:A6"/>
    <mergeCell ref="C4:C6"/>
    <mergeCell ref="E5:E6"/>
    <mergeCell ref="F5:F6"/>
    <mergeCell ref="L5:L6"/>
    <mergeCell ref="N5:N6"/>
  </mergeCells>
  <phoneticPr fontId="3"/>
  <pageMargins left="0.6" right="0.25" top="0.375" bottom="0.55000000000000004" header="0.51200000000000001" footer="0.51200000000000001"/>
  <pageSetup paperSize="9" scale="66"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ransitionEvaluation="1" codeName="Sheet27">
    <tabColor theme="5" tint="-0.249977111117893"/>
    <pageSetUpPr fitToPage="1"/>
  </sheetPr>
  <dimension ref="A1:AP79"/>
  <sheetViews>
    <sheetView showGridLines="0" view="pageBreakPreview" zoomScaleNormal="100" zoomScaleSheetLayoutView="100" workbookViewId="0">
      <selection activeCell="O60" sqref="O60"/>
    </sheetView>
  </sheetViews>
  <sheetFormatPr defaultColWidth="10.58203125" defaultRowHeight="14"/>
  <cols>
    <col min="1" max="1" width="10.75" style="40" customWidth="1"/>
    <col min="2" max="13" width="8.75" style="40" customWidth="1"/>
    <col min="14" max="14" width="9.08203125" style="40" customWidth="1"/>
    <col min="15" max="17" width="6.58203125" style="40" customWidth="1"/>
    <col min="18" max="18" width="11.58203125" style="40" customWidth="1"/>
    <col min="19" max="16384" width="10.58203125" style="40"/>
  </cols>
  <sheetData>
    <row r="1" spans="1:42" ht="15" customHeight="1">
      <c r="A1" s="39"/>
      <c r="B1" s="39"/>
      <c r="C1" s="39"/>
      <c r="D1" s="39"/>
      <c r="E1" s="39"/>
      <c r="F1" s="39"/>
      <c r="G1" s="39"/>
      <c r="H1" s="39"/>
      <c r="I1" s="39"/>
      <c r="J1" s="39"/>
      <c r="K1" s="39"/>
      <c r="L1" s="39"/>
      <c r="M1" s="39"/>
      <c r="N1" s="39"/>
      <c r="O1" s="39"/>
      <c r="P1" s="39"/>
      <c r="Q1" s="39"/>
      <c r="R1" s="39"/>
    </row>
    <row r="2" spans="1:42" s="1" customFormat="1" ht="29.25" customHeight="1">
      <c r="A2" s="3"/>
      <c r="B2" s="3"/>
      <c r="C2" s="2398" t="s">
        <v>634</v>
      </c>
      <c r="D2" s="2398"/>
      <c r="E2" s="2563" t="s">
        <v>635</v>
      </c>
      <c r="F2" s="2563"/>
      <c r="G2" s="2563"/>
      <c r="H2" s="2563"/>
      <c r="I2" s="2563"/>
      <c r="J2" s="6"/>
      <c r="K2" s="6"/>
      <c r="L2" s="3"/>
      <c r="M2" s="3"/>
      <c r="N2" s="3"/>
      <c r="O2" s="3"/>
      <c r="P2" s="6"/>
      <c r="Q2" s="3"/>
      <c r="R2" s="1056" t="s">
        <v>1878</v>
      </c>
      <c r="S2" s="1056" t="s">
        <v>1879</v>
      </c>
      <c r="T2" s="1056" t="s">
        <v>1880</v>
      </c>
    </row>
    <row r="3" spans="1:42" s="1" customFormat="1" ht="16.5" customHeight="1" thickBot="1">
      <c r="A3" s="3" t="s">
        <v>1234</v>
      </c>
      <c r="B3" s="3"/>
      <c r="C3" s="3"/>
      <c r="D3" s="3"/>
      <c r="E3" s="3"/>
      <c r="F3" s="3"/>
      <c r="G3" s="3"/>
      <c r="H3" s="3"/>
      <c r="I3" s="3"/>
      <c r="J3" s="176"/>
      <c r="K3" s="3"/>
      <c r="L3" s="3"/>
      <c r="M3" s="142" t="s">
        <v>636</v>
      </c>
      <c r="N3" s="3"/>
      <c r="O3" s="3"/>
      <c r="P3" s="3"/>
      <c r="Q3" s="3"/>
      <c r="R3" s="1619" t="s">
        <v>1876</v>
      </c>
      <c r="S3" s="1619"/>
      <c r="T3" s="1619"/>
      <c r="U3" s="1619"/>
      <c r="V3" s="1619"/>
      <c r="W3" s="1619"/>
      <c r="X3" s="1619"/>
      <c r="Y3" s="1619"/>
      <c r="Z3" s="1619"/>
      <c r="AA3" s="1620"/>
      <c r="AB3" s="1619"/>
      <c r="AC3" s="1619"/>
      <c r="AD3" s="1621"/>
      <c r="AE3" s="1622"/>
      <c r="AF3" s="1622"/>
      <c r="AG3" s="1622"/>
      <c r="AH3" s="1622"/>
      <c r="AI3" s="1622"/>
      <c r="AJ3" s="1621"/>
      <c r="AK3" s="1621"/>
      <c r="AL3" s="1621"/>
      <c r="AM3" s="1621"/>
      <c r="AN3" s="1621"/>
      <c r="AO3" s="1623"/>
      <c r="AP3" s="1624" t="s">
        <v>636</v>
      </c>
    </row>
    <row r="4" spans="1:42">
      <c r="A4" s="2"/>
      <c r="B4" s="333"/>
      <c r="C4" s="349" t="s">
        <v>637</v>
      </c>
      <c r="D4" s="332" t="s">
        <v>124</v>
      </c>
      <c r="E4" s="332" t="s">
        <v>638</v>
      </c>
      <c r="F4" s="332" t="s">
        <v>639</v>
      </c>
      <c r="G4" s="332" t="s">
        <v>121</v>
      </c>
      <c r="H4" s="332" t="s">
        <v>640</v>
      </c>
      <c r="I4" s="332" t="s">
        <v>641</v>
      </c>
      <c r="J4" s="350" t="s">
        <v>642</v>
      </c>
      <c r="K4" s="333"/>
      <c r="L4" s="332" t="s">
        <v>643</v>
      </c>
      <c r="M4" s="332" t="s">
        <v>644</v>
      </c>
      <c r="N4" s="11"/>
      <c r="O4" s="39"/>
      <c r="P4" s="39"/>
      <c r="Q4" s="39"/>
      <c r="R4" s="1625"/>
      <c r="S4" s="1626"/>
      <c r="T4" s="1627" t="s">
        <v>637</v>
      </c>
      <c r="U4" s="1628" t="s">
        <v>124</v>
      </c>
      <c r="V4" s="1628" t="s">
        <v>638</v>
      </c>
      <c r="W4" s="1628" t="s">
        <v>639</v>
      </c>
      <c r="X4" s="1628" t="s">
        <v>121</v>
      </c>
      <c r="Y4" s="1628" t="s">
        <v>640</v>
      </c>
      <c r="Z4" s="1628" t="s">
        <v>641</v>
      </c>
      <c r="AA4" s="1629" t="s">
        <v>642</v>
      </c>
      <c r="AB4" s="1626"/>
      <c r="AC4" s="1628" t="s">
        <v>643</v>
      </c>
      <c r="AD4" s="1630" t="s">
        <v>644</v>
      </c>
      <c r="AE4" s="1630" t="s">
        <v>656</v>
      </c>
      <c r="AF4" s="1630" t="s">
        <v>657</v>
      </c>
      <c r="AG4" s="1630" t="s">
        <v>364</v>
      </c>
      <c r="AH4" s="1630" t="s">
        <v>658</v>
      </c>
      <c r="AI4" s="1630" t="s">
        <v>659</v>
      </c>
      <c r="AJ4" s="1630" t="s">
        <v>660</v>
      </c>
      <c r="AK4" s="1630" t="s">
        <v>661</v>
      </c>
      <c r="AL4" s="1630" t="s">
        <v>127</v>
      </c>
      <c r="AM4" s="1630" t="s">
        <v>662</v>
      </c>
      <c r="AN4" s="1631"/>
      <c r="AO4" s="1632" t="s">
        <v>663</v>
      </c>
      <c r="AP4" s="1628" t="s">
        <v>664</v>
      </c>
    </row>
    <row r="5" spans="1:42">
      <c r="A5" s="4" t="s">
        <v>406</v>
      </c>
      <c r="B5" s="82" t="s">
        <v>645</v>
      </c>
      <c r="C5" s="351" t="s">
        <v>646</v>
      </c>
      <c r="D5" s="352"/>
      <c r="E5" s="82" t="s">
        <v>647</v>
      </c>
      <c r="F5" s="82" t="s">
        <v>648</v>
      </c>
      <c r="G5" s="352"/>
      <c r="H5" s="82" t="s">
        <v>649</v>
      </c>
      <c r="I5" s="82" t="s">
        <v>650</v>
      </c>
      <c r="J5" s="82" t="s">
        <v>651</v>
      </c>
      <c r="K5" s="82" t="s">
        <v>114</v>
      </c>
      <c r="L5" s="352"/>
      <c r="M5" s="352"/>
      <c r="N5" s="11"/>
      <c r="O5" s="39"/>
      <c r="P5" s="39"/>
      <c r="Q5" s="39"/>
      <c r="R5" s="1633" t="s">
        <v>406</v>
      </c>
      <c r="S5" s="1630" t="s">
        <v>645</v>
      </c>
      <c r="T5" s="1634" t="s">
        <v>646</v>
      </c>
      <c r="U5" s="1631"/>
      <c r="V5" s="1630" t="s">
        <v>647</v>
      </c>
      <c r="W5" s="1630" t="s">
        <v>648</v>
      </c>
      <c r="X5" s="1631"/>
      <c r="Y5" s="1630" t="s">
        <v>649</v>
      </c>
      <c r="Z5" s="1630" t="s">
        <v>650</v>
      </c>
      <c r="AA5" s="1630" t="s">
        <v>651</v>
      </c>
      <c r="AB5" s="1630" t="s">
        <v>114</v>
      </c>
      <c r="AC5" s="1631"/>
      <c r="AD5" s="1631"/>
      <c r="AE5" s="1631"/>
      <c r="AF5" s="1631"/>
      <c r="AG5" s="1631"/>
      <c r="AH5" s="1630" t="s">
        <v>665</v>
      </c>
      <c r="AI5" s="1631"/>
      <c r="AJ5" s="1631"/>
      <c r="AK5" s="1631"/>
      <c r="AL5" s="1630" t="s">
        <v>666</v>
      </c>
      <c r="AM5" s="1630" t="s">
        <v>667</v>
      </c>
      <c r="AN5" s="1630" t="s">
        <v>668</v>
      </c>
      <c r="AO5" s="1635" t="s">
        <v>669</v>
      </c>
      <c r="AP5" s="1630" t="s">
        <v>670</v>
      </c>
    </row>
    <row r="6" spans="1:42">
      <c r="A6" s="7"/>
      <c r="B6" s="83"/>
      <c r="C6" s="353" t="s">
        <v>652</v>
      </c>
      <c r="D6" s="84" t="s">
        <v>653</v>
      </c>
      <c r="E6" s="84" t="s">
        <v>653</v>
      </c>
      <c r="F6" s="84" t="s">
        <v>654</v>
      </c>
      <c r="G6" s="84" t="s">
        <v>653</v>
      </c>
      <c r="H6" s="84" t="s">
        <v>653</v>
      </c>
      <c r="I6" s="84" t="s">
        <v>653</v>
      </c>
      <c r="J6" s="84" t="s">
        <v>653</v>
      </c>
      <c r="K6" s="83"/>
      <c r="L6" s="84" t="s">
        <v>644</v>
      </c>
      <c r="M6" s="84" t="s">
        <v>653</v>
      </c>
      <c r="N6" s="11"/>
      <c r="O6" s="39"/>
      <c r="P6" s="39"/>
      <c r="Q6" s="39"/>
      <c r="R6" s="1636"/>
      <c r="S6" s="1637"/>
      <c r="T6" s="1638" t="s">
        <v>652</v>
      </c>
      <c r="U6" s="1639" t="s">
        <v>653</v>
      </c>
      <c r="V6" s="1639" t="s">
        <v>653</v>
      </c>
      <c r="W6" s="1639" t="s">
        <v>654</v>
      </c>
      <c r="X6" s="1639" t="s">
        <v>653</v>
      </c>
      <c r="Y6" s="1639" t="s">
        <v>653</v>
      </c>
      <c r="Z6" s="1639" t="s">
        <v>653</v>
      </c>
      <c r="AA6" s="1639" t="s">
        <v>653</v>
      </c>
      <c r="AB6" s="1637"/>
      <c r="AC6" s="1639" t="s">
        <v>644</v>
      </c>
      <c r="AD6" s="1639" t="s">
        <v>653</v>
      </c>
      <c r="AE6" s="1639" t="s">
        <v>671</v>
      </c>
      <c r="AF6" s="1639" t="s">
        <v>672</v>
      </c>
      <c r="AG6" s="1639" t="s">
        <v>672</v>
      </c>
      <c r="AH6" s="1639" t="s">
        <v>133</v>
      </c>
      <c r="AI6" s="1639" t="s">
        <v>672</v>
      </c>
      <c r="AJ6" s="1639" t="s">
        <v>673</v>
      </c>
      <c r="AK6" s="1639" t="s">
        <v>672</v>
      </c>
      <c r="AL6" s="1639" t="s">
        <v>653</v>
      </c>
      <c r="AM6" s="1639" t="s">
        <v>674</v>
      </c>
      <c r="AN6" s="1637"/>
      <c r="AO6" s="1638" t="s">
        <v>675</v>
      </c>
      <c r="AP6" s="1639" t="s">
        <v>676</v>
      </c>
    </row>
    <row r="7" spans="1:42" ht="18" customHeight="1">
      <c r="A7" s="354" t="s">
        <v>139</v>
      </c>
      <c r="B7" s="355">
        <v>1000</v>
      </c>
      <c r="C7" s="356">
        <v>144.6</v>
      </c>
      <c r="D7" s="356">
        <v>9.4</v>
      </c>
      <c r="E7" s="356">
        <v>9.6</v>
      </c>
      <c r="F7" s="356">
        <v>28.8</v>
      </c>
      <c r="G7" s="356">
        <v>86.1</v>
      </c>
      <c r="H7" s="356">
        <v>52.8</v>
      </c>
      <c r="I7" s="356">
        <v>41</v>
      </c>
      <c r="J7" s="356">
        <v>23.4</v>
      </c>
      <c r="K7" s="356">
        <v>50.6</v>
      </c>
      <c r="L7" s="356">
        <v>26.7</v>
      </c>
      <c r="M7" s="356">
        <v>43.7</v>
      </c>
      <c r="N7" s="348"/>
      <c r="O7" s="39"/>
      <c r="P7" s="39"/>
      <c r="Q7" s="39"/>
      <c r="R7" s="1640" t="s">
        <v>139</v>
      </c>
      <c r="S7" s="1641">
        <v>1000</v>
      </c>
      <c r="T7" s="1642">
        <v>144.6</v>
      </c>
      <c r="U7" s="1642">
        <v>9.4</v>
      </c>
      <c r="V7" s="1642">
        <v>9.6</v>
      </c>
      <c r="W7" s="1642">
        <v>28.8</v>
      </c>
      <c r="X7" s="1642">
        <v>86.1</v>
      </c>
      <c r="Y7" s="1642">
        <v>52.8</v>
      </c>
      <c r="Z7" s="1642">
        <v>41</v>
      </c>
      <c r="AA7" s="1642">
        <v>23.4</v>
      </c>
      <c r="AB7" s="1642">
        <v>50.6</v>
      </c>
      <c r="AC7" s="1642">
        <v>26.7</v>
      </c>
      <c r="AD7" s="1642">
        <v>43.7</v>
      </c>
      <c r="AE7" s="1643">
        <v>33.299999999999997</v>
      </c>
      <c r="AF7" s="1643">
        <v>45.8</v>
      </c>
      <c r="AG7" s="1643">
        <v>14.9</v>
      </c>
      <c r="AH7" s="1644">
        <v>19.3</v>
      </c>
      <c r="AI7" s="1644">
        <v>50</v>
      </c>
      <c r="AJ7" s="1645">
        <v>18.2</v>
      </c>
      <c r="AK7" s="1643">
        <v>150.9</v>
      </c>
      <c r="AL7" s="1644">
        <v>43.2</v>
      </c>
      <c r="AM7" s="1643">
        <v>40.299999999999997</v>
      </c>
      <c r="AN7" s="1643">
        <v>3.7</v>
      </c>
      <c r="AO7" s="1643">
        <v>58.4</v>
      </c>
      <c r="AP7" s="1643">
        <v>5.3</v>
      </c>
    </row>
    <row r="8" spans="1:42" ht="18" customHeight="1">
      <c r="A8" s="11" t="s">
        <v>1875</v>
      </c>
      <c r="B8" s="222">
        <v>104.6</v>
      </c>
      <c r="C8" s="222">
        <v>101.91666666666669</v>
      </c>
      <c r="D8" s="222">
        <v>100.48333333333333</v>
      </c>
      <c r="E8" s="222">
        <v>131.71666666666667</v>
      </c>
      <c r="F8" s="222">
        <v>99.800000000000011</v>
      </c>
      <c r="G8" s="222">
        <v>105.675</v>
      </c>
      <c r="H8" s="222">
        <v>128.24166666666667</v>
      </c>
      <c r="I8" s="222">
        <v>100.05833333333334</v>
      </c>
      <c r="J8" s="222">
        <v>100.66666666666667</v>
      </c>
      <c r="K8" s="222">
        <v>113.88333333333333</v>
      </c>
      <c r="L8" s="222">
        <v>128.64166666666665</v>
      </c>
      <c r="M8" s="222">
        <v>101.54166666666667</v>
      </c>
      <c r="N8" s="348"/>
      <c r="O8" s="39"/>
      <c r="P8" s="39"/>
      <c r="Q8" s="39"/>
      <c r="R8" s="1646" t="s">
        <v>1236</v>
      </c>
      <c r="S8" s="1647">
        <v>100</v>
      </c>
      <c r="T8" s="1647">
        <v>100.00833333333333</v>
      </c>
      <c r="U8" s="1647">
        <v>100</v>
      </c>
      <c r="V8" s="1647">
        <v>99.991666666666674</v>
      </c>
      <c r="W8" s="1647">
        <v>100.00833333333333</v>
      </c>
      <c r="X8" s="1647">
        <v>99.991666666666674</v>
      </c>
      <c r="Y8" s="1647">
        <v>100</v>
      </c>
      <c r="Z8" s="1647">
        <v>100</v>
      </c>
      <c r="AA8" s="1647">
        <v>100</v>
      </c>
      <c r="AB8" s="1647">
        <v>100.00833333333337</v>
      </c>
      <c r="AC8" s="1647">
        <v>100.00833333333337</v>
      </c>
      <c r="AD8" s="1647">
        <v>100.00833333333334</v>
      </c>
      <c r="AE8" s="1648">
        <v>100.00833333333334</v>
      </c>
      <c r="AF8" s="1648">
        <v>99.999999999999986</v>
      </c>
      <c r="AG8" s="1648">
        <v>100</v>
      </c>
      <c r="AH8" s="1648">
        <v>100</v>
      </c>
      <c r="AI8" s="1648">
        <v>100.00833333333333</v>
      </c>
      <c r="AJ8" s="1649">
        <v>99.99166666666666</v>
      </c>
      <c r="AK8" s="1649">
        <v>99.991666666666674</v>
      </c>
      <c r="AL8" s="1648">
        <v>99.983333333333348</v>
      </c>
      <c r="AM8" s="1648">
        <v>100.00833333333334</v>
      </c>
      <c r="AN8" s="1648">
        <v>100.00833333333333</v>
      </c>
      <c r="AO8" s="1648">
        <v>99.99166666666666</v>
      </c>
      <c r="AP8" s="1648">
        <v>100.00833333333334</v>
      </c>
    </row>
    <row r="9" spans="1:42" ht="18" customHeight="1">
      <c r="A9" s="11" t="s">
        <v>1697</v>
      </c>
      <c r="B9" s="222">
        <v>114.6</v>
      </c>
      <c r="C9" s="222">
        <v>107.6</v>
      </c>
      <c r="D9" s="222">
        <v>104.5</v>
      </c>
      <c r="E9" s="222">
        <v>170.7</v>
      </c>
      <c r="F9" s="222">
        <v>106.2</v>
      </c>
      <c r="G9" s="222">
        <v>116.6</v>
      </c>
      <c r="H9" s="222">
        <v>151.69999999999999</v>
      </c>
      <c r="I9" s="222">
        <v>107.6</v>
      </c>
      <c r="J9" s="222">
        <v>107</v>
      </c>
      <c r="K9" s="222">
        <v>145.4</v>
      </c>
      <c r="L9" s="222">
        <v>148.1</v>
      </c>
      <c r="M9" s="222">
        <v>112.3</v>
      </c>
      <c r="N9" s="348"/>
      <c r="O9" s="39"/>
      <c r="P9" s="39"/>
      <c r="Q9" s="39"/>
      <c r="R9" s="1646" t="s">
        <v>1881</v>
      </c>
      <c r="S9" s="1650">
        <v>104.6</v>
      </c>
      <c r="T9" s="1650">
        <v>101.91666666666669</v>
      </c>
      <c r="U9" s="1650">
        <v>100.48333333333333</v>
      </c>
      <c r="V9" s="1650">
        <v>131.71666666666667</v>
      </c>
      <c r="W9" s="1650">
        <v>99.800000000000011</v>
      </c>
      <c r="X9" s="1650">
        <v>105.675</v>
      </c>
      <c r="Y9" s="1650">
        <v>128.24166666666667</v>
      </c>
      <c r="Z9" s="1650">
        <v>100.05833333333334</v>
      </c>
      <c r="AA9" s="1650">
        <v>100.66666666666667</v>
      </c>
      <c r="AB9" s="1650">
        <v>113.88333333333333</v>
      </c>
      <c r="AC9" s="1650">
        <v>128.64166666666665</v>
      </c>
      <c r="AD9" s="1650">
        <v>101.54166666666667</v>
      </c>
      <c r="AE9" s="1651">
        <v>100.46666666666668</v>
      </c>
      <c r="AF9" s="1651">
        <v>100.28333333333335</v>
      </c>
      <c r="AG9" s="1651">
        <v>100.90833333333335</v>
      </c>
      <c r="AH9" s="1651">
        <v>101.16666666666667</v>
      </c>
      <c r="AI9" s="1651">
        <v>99.925000000000011</v>
      </c>
      <c r="AJ9" s="1652">
        <v>98.841666666666654</v>
      </c>
      <c r="AK9" s="1652">
        <v>99.933333333333337</v>
      </c>
      <c r="AL9" s="1651">
        <v>100.27499999999998</v>
      </c>
      <c r="AM9" s="1651">
        <v>100.10833333333333</v>
      </c>
      <c r="AN9" s="1651">
        <v>101.60000000000001</v>
      </c>
      <c r="AO9" s="1651">
        <v>100.09166666666665</v>
      </c>
      <c r="AP9" s="1651">
        <v>166.34166666666667</v>
      </c>
    </row>
    <row r="10" spans="1:42" ht="18" customHeight="1">
      <c r="A10" s="11" t="s">
        <v>1874</v>
      </c>
      <c r="B10" s="222">
        <v>119.50833333333333</v>
      </c>
      <c r="C10" s="222">
        <v>114.71666666666668</v>
      </c>
      <c r="D10" s="222">
        <v>111.575</v>
      </c>
      <c r="E10" s="222">
        <v>140.46666666666667</v>
      </c>
      <c r="F10" s="222">
        <v>120.56666666666666</v>
      </c>
      <c r="G10" s="222">
        <v>116.48333333333333</v>
      </c>
      <c r="H10" s="222">
        <v>151.80000000000001</v>
      </c>
      <c r="I10" s="222">
        <v>112.44999999999999</v>
      </c>
      <c r="J10" s="222">
        <v>122.59166666666668</v>
      </c>
      <c r="K10" s="222">
        <v>154.20833333333334</v>
      </c>
      <c r="L10" s="222">
        <v>152.88333333333335</v>
      </c>
      <c r="M10" s="222">
        <v>122.84166666666664</v>
      </c>
      <c r="N10" s="348"/>
      <c r="O10" s="39"/>
      <c r="P10" s="39"/>
      <c r="Q10" s="39"/>
      <c r="R10" s="1646" t="s">
        <v>1697</v>
      </c>
      <c r="S10" s="1650">
        <v>114.6</v>
      </c>
      <c r="T10" s="1650">
        <v>107.6</v>
      </c>
      <c r="U10" s="1650">
        <v>104.5</v>
      </c>
      <c r="V10" s="1650">
        <v>170.7</v>
      </c>
      <c r="W10" s="1650">
        <v>106.2</v>
      </c>
      <c r="X10" s="1650">
        <v>116.6</v>
      </c>
      <c r="Y10" s="1650">
        <v>151.69999999999999</v>
      </c>
      <c r="Z10" s="1650">
        <v>107.6</v>
      </c>
      <c r="AA10" s="1650">
        <v>107</v>
      </c>
      <c r="AB10" s="1650">
        <v>145.4</v>
      </c>
      <c r="AC10" s="1650">
        <v>148.1</v>
      </c>
      <c r="AD10" s="1650">
        <v>112.3</v>
      </c>
      <c r="AE10" s="1651">
        <v>102.6</v>
      </c>
      <c r="AF10" s="1651">
        <v>103.7</v>
      </c>
      <c r="AG10" s="1651">
        <v>101.7</v>
      </c>
      <c r="AH10" s="1651">
        <v>103.4</v>
      </c>
      <c r="AI10" s="1651">
        <v>103.1</v>
      </c>
      <c r="AJ10" s="1652">
        <v>102.6</v>
      </c>
      <c r="AK10" s="1652">
        <v>103.8</v>
      </c>
      <c r="AL10" s="1651">
        <v>104.4</v>
      </c>
      <c r="AM10" s="1651">
        <v>99</v>
      </c>
      <c r="AN10" s="1651">
        <v>129.30000000000001</v>
      </c>
      <c r="AO10" s="1651">
        <v>136.30000000000001</v>
      </c>
      <c r="AP10" s="1651">
        <v>185.4</v>
      </c>
    </row>
    <row r="11" spans="1:42" ht="18" customHeight="1">
      <c r="A11" s="11"/>
      <c r="B11" s="222"/>
      <c r="C11" s="222"/>
      <c r="D11" s="222"/>
      <c r="E11" s="222"/>
      <c r="F11" s="222"/>
      <c r="G11" s="222"/>
      <c r="H11" s="222"/>
      <c r="I11" s="222"/>
      <c r="J11" s="222"/>
      <c r="K11" s="222"/>
      <c r="L11" s="222"/>
      <c r="M11" s="222"/>
      <c r="N11" s="348"/>
      <c r="O11" s="39"/>
      <c r="P11" s="39"/>
      <c r="Q11" s="39"/>
      <c r="R11" s="1646" t="s">
        <v>1874</v>
      </c>
      <c r="S11" s="1656">
        <v>119.50833333333333</v>
      </c>
      <c r="T11" s="1656">
        <v>114.71666666666668</v>
      </c>
      <c r="U11" s="1656">
        <v>111.575</v>
      </c>
      <c r="V11" s="1656">
        <v>140.46666666666667</v>
      </c>
      <c r="W11" s="1656">
        <v>120.56666666666666</v>
      </c>
      <c r="X11" s="1656">
        <v>116.48333333333333</v>
      </c>
      <c r="Y11" s="1656">
        <v>151.80000000000001</v>
      </c>
      <c r="Z11" s="1656">
        <v>112.44999999999999</v>
      </c>
      <c r="AA11" s="1656">
        <v>122.59166666666668</v>
      </c>
      <c r="AB11" s="1656">
        <v>154.20833333333334</v>
      </c>
      <c r="AC11" s="1656">
        <v>152.88333333333335</v>
      </c>
      <c r="AD11" s="1656">
        <v>122.84166666666664</v>
      </c>
      <c r="AE11" s="1656">
        <v>106.95833333333331</v>
      </c>
      <c r="AF11" s="1656">
        <v>108.55833333333334</v>
      </c>
      <c r="AG11" s="1656">
        <v>104.52500000000002</v>
      </c>
      <c r="AH11" s="1656">
        <v>106.24166666666667</v>
      </c>
      <c r="AI11" s="1656">
        <v>108.27500000000002</v>
      </c>
      <c r="AJ11" s="1656">
        <v>105.85833333333333</v>
      </c>
      <c r="AK11" s="1656">
        <v>107.21666666666668</v>
      </c>
      <c r="AL11" s="1656">
        <v>111.88333333333333</v>
      </c>
      <c r="AM11" s="1656">
        <v>106.99166666666666</v>
      </c>
      <c r="AN11" s="1656">
        <v>140.07500000000002</v>
      </c>
      <c r="AO11" s="1656">
        <v>137.85833333333332</v>
      </c>
      <c r="AP11" s="1656">
        <v>178.19999999999996</v>
      </c>
    </row>
    <row r="12" spans="1:42" ht="18" customHeight="1">
      <c r="A12" s="357" t="s">
        <v>2029</v>
      </c>
      <c r="B12" s="904">
        <v>119.4</v>
      </c>
      <c r="C12" s="68">
        <v>116</v>
      </c>
      <c r="D12" s="68">
        <v>112.8</v>
      </c>
      <c r="E12" s="68">
        <v>135.5</v>
      </c>
      <c r="F12" s="68">
        <v>122.7</v>
      </c>
      <c r="G12" s="68">
        <v>116.5</v>
      </c>
      <c r="H12" s="68">
        <v>156.4</v>
      </c>
      <c r="I12" s="68">
        <v>112.3</v>
      </c>
      <c r="J12" s="68">
        <v>126.4</v>
      </c>
      <c r="K12" s="68">
        <v>152.69999999999999</v>
      </c>
      <c r="L12" s="68">
        <v>154.9</v>
      </c>
      <c r="M12" s="68">
        <v>124.8</v>
      </c>
      <c r="N12" s="348"/>
      <c r="O12" s="39"/>
      <c r="P12" s="39"/>
      <c r="Q12" s="39"/>
      <c r="R12" s="1653"/>
      <c r="S12" s="1656"/>
      <c r="T12" s="1656"/>
      <c r="U12" s="1656"/>
      <c r="V12" s="1656"/>
      <c r="W12" s="1656"/>
      <c r="X12" s="1656"/>
      <c r="Y12" s="1656"/>
      <c r="Z12" s="1656"/>
      <c r="AA12" s="1656"/>
      <c r="AB12" s="1656"/>
      <c r="AC12" s="1656"/>
      <c r="AD12" s="1656"/>
      <c r="AE12" s="1656"/>
      <c r="AF12" s="1656"/>
      <c r="AG12" s="1656"/>
      <c r="AH12" s="1656"/>
      <c r="AI12" s="1656"/>
      <c r="AJ12" s="1656"/>
      <c r="AK12" s="1656"/>
      <c r="AL12" s="1656"/>
      <c r="AM12" s="1656"/>
      <c r="AN12" s="1656"/>
      <c r="AO12" s="1656"/>
      <c r="AP12" s="1656"/>
    </row>
    <row r="13" spans="1:42" ht="18" customHeight="1">
      <c r="A13" s="357" t="s">
        <v>1858</v>
      </c>
      <c r="B13" s="904">
        <v>119.3</v>
      </c>
      <c r="C13" s="68">
        <v>116.3</v>
      </c>
      <c r="D13" s="68">
        <v>114.7</v>
      </c>
      <c r="E13" s="68">
        <v>135.9</v>
      </c>
      <c r="F13" s="68">
        <v>122.5</v>
      </c>
      <c r="G13" s="68">
        <v>116.8</v>
      </c>
      <c r="H13" s="68">
        <v>148</v>
      </c>
      <c r="I13" s="68">
        <v>112.5</v>
      </c>
      <c r="J13" s="68">
        <v>127.1</v>
      </c>
      <c r="K13" s="68">
        <v>152</v>
      </c>
      <c r="L13" s="68">
        <v>153.80000000000001</v>
      </c>
      <c r="M13" s="68">
        <v>124.9</v>
      </c>
      <c r="N13" s="348"/>
      <c r="O13" s="39"/>
      <c r="P13" s="39"/>
      <c r="Q13" s="39"/>
      <c r="R13" s="1653" t="s">
        <v>1723</v>
      </c>
      <c r="S13" s="1653">
        <v>119.8</v>
      </c>
      <c r="T13" s="1653">
        <v>111.8</v>
      </c>
      <c r="U13" s="1653">
        <v>107.5</v>
      </c>
      <c r="V13" s="1653">
        <v>154.30000000000001</v>
      </c>
      <c r="W13" s="1653">
        <v>114.8</v>
      </c>
      <c r="X13" s="1653">
        <v>117.5</v>
      </c>
      <c r="Y13" s="1653">
        <v>146.80000000000001</v>
      </c>
      <c r="Z13" s="1653">
        <v>112.4</v>
      </c>
      <c r="AA13" s="1653">
        <v>114.5</v>
      </c>
      <c r="AB13" s="1653">
        <v>157.6</v>
      </c>
      <c r="AC13" s="1653">
        <v>150.6</v>
      </c>
      <c r="AD13" s="1653">
        <v>120</v>
      </c>
      <c r="AE13" s="1653">
        <v>105.2</v>
      </c>
      <c r="AF13" s="1653">
        <v>106.4</v>
      </c>
      <c r="AG13" s="1653">
        <v>102.1</v>
      </c>
      <c r="AH13" s="1653">
        <v>104.7</v>
      </c>
      <c r="AI13" s="1653">
        <v>105.7</v>
      </c>
      <c r="AJ13" s="1653">
        <v>105.2</v>
      </c>
      <c r="AK13" s="1653">
        <v>106.1</v>
      </c>
      <c r="AL13" s="1653">
        <v>108.3</v>
      </c>
      <c r="AM13" s="1653">
        <v>104.7</v>
      </c>
      <c r="AN13" s="1653">
        <v>153.9</v>
      </c>
      <c r="AO13" s="1653">
        <v>169.5</v>
      </c>
      <c r="AP13" s="1653">
        <v>177.2</v>
      </c>
    </row>
    <row r="14" spans="1:42" ht="18" customHeight="1">
      <c r="A14" s="358" t="s">
        <v>359</v>
      </c>
      <c r="B14" s="68">
        <v>119.6</v>
      </c>
      <c r="C14" s="68">
        <v>116.7</v>
      </c>
      <c r="D14" s="68">
        <v>114.9</v>
      </c>
      <c r="E14" s="68">
        <v>136.5</v>
      </c>
      <c r="F14" s="68">
        <v>122.5</v>
      </c>
      <c r="G14" s="68">
        <v>116.6</v>
      </c>
      <c r="H14" s="68">
        <v>152.80000000000001</v>
      </c>
      <c r="I14" s="68">
        <v>112.5</v>
      </c>
      <c r="J14" s="68">
        <v>127.2</v>
      </c>
      <c r="K14" s="68">
        <v>152.30000000000001</v>
      </c>
      <c r="L14" s="68">
        <v>155.9</v>
      </c>
      <c r="M14" s="68">
        <v>125.1</v>
      </c>
      <c r="N14" s="348"/>
      <c r="O14" s="39"/>
      <c r="P14" s="39"/>
      <c r="Q14" s="39"/>
      <c r="R14" s="1653" t="s">
        <v>769</v>
      </c>
      <c r="S14" s="1653">
        <v>119.4</v>
      </c>
      <c r="T14" s="1653">
        <v>112.4</v>
      </c>
      <c r="U14" s="1653">
        <v>107.5</v>
      </c>
      <c r="V14" s="1653">
        <v>150.19999999999999</v>
      </c>
      <c r="W14" s="1653">
        <v>116.7</v>
      </c>
      <c r="X14" s="1653">
        <v>117.6</v>
      </c>
      <c r="Y14" s="1653">
        <v>144.5</v>
      </c>
      <c r="Z14" s="1653">
        <v>112.4</v>
      </c>
      <c r="AA14" s="1653">
        <v>115.3</v>
      </c>
      <c r="AB14" s="1653">
        <v>157.30000000000001</v>
      </c>
      <c r="AC14" s="1653">
        <v>152</v>
      </c>
      <c r="AD14" s="1653">
        <v>120.6</v>
      </c>
      <c r="AE14" s="1653">
        <v>105.3</v>
      </c>
      <c r="AF14" s="1653">
        <v>106.5</v>
      </c>
      <c r="AG14" s="1653">
        <v>102.2</v>
      </c>
      <c r="AH14" s="1653">
        <v>105.4</v>
      </c>
      <c r="AI14" s="1653">
        <v>106.8</v>
      </c>
      <c r="AJ14" s="1653">
        <v>105</v>
      </c>
      <c r="AK14" s="1653">
        <v>106.1</v>
      </c>
      <c r="AL14" s="1653">
        <v>108.9</v>
      </c>
      <c r="AM14" s="1653">
        <v>105.9</v>
      </c>
      <c r="AN14" s="1653">
        <v>153.30000000000001</v>
      </c>
      <c r="AO14" s="1653">
        <v>158.5</v>
      </c>
      <c r="AP14" s="1653">
        <v>183.6</v>
      </c>
    </row>
    <row r="15" spans="1:42" ht="18" customHeight="1">
      <c r="A15" s="358" t="s">
        <v>360</v>
      </c>
      <c r="B15" s="68">
        <v>120.1</v>
      </c>
      <c r="C15" s="68">
        <v>116.9</v>
      </c>
      <c r="D15" s="68">
        <v>113.9</v>
      </c>
      <c r="E15" s="68">
        <v>135.69999999999999</v>
      </c>
      <c r="F15" s="68">
        <v>123</v>
      </c>
      <c r="G15" s="68">
        <v>116.3</v>
      </c>
      <c r="H15" s="68">
        <v>158.4</v>
      </c>
      <c r="I15" s="68">
        <v>112.3</v>
      </c>
      <c r="J15" s="68">
        <v>127.5</v>
      </c>
      <c r="K15" s="68">
        <v>152.30000000000001</v>
      </c>
      <c r="L15" s="68">
        <v>155.5</v>
      </c>
      <c r="M15" s="68">
        <v>125.1</v>
      </c>
      <c r="N15" s="348"/>
      <c r="O15" s="39"/>
      <c r="P15" s="39"/>
      <c r="Q15" s="39"/>
      <c r="R15" s="1653" t="s">
        <v>101</v>
      </c>
      <c r="S15" s="1653">
        <v>119.6</v>
      </c>
      <c r="T15" s="1653">
        <v>113.1</v>
      </c>
      <c r="U15" s="1653">
        <v>110.5</v>
      </c>
      <c r="V15" s="1653">
        <v>145.6</v>
      </c>
      <c r="W15" s="1653">
        <v>118</v>
      </c>
      <c r="X15" s="1653">
        <v>117.9</v>
      </c>
      <c r="Y15" s="1653">
        <v>147.30000000000001</v>
      </c>
      <c r="Z15" s="1653">
        <v>112.9</v>
      </c>
      <c r="AA15" s="1653">
        <v>116.5</v>
      </c>
      <c r="AB15" s="1653">
        <v>157.30000000000001</v>
      </c>
      <c r="AC15" s="1653">
        <v>152</v>
      </c>
      <c r="AD15" s="1653">
        <v>120.8</v>
      </c>
      <c r="AE15" s="1653">
        <v>105.2</v>
      </c>
      <c r="AF15" s="1653">
        <v>106.7</v>
      </c>
      <c r="AG15" s="1653">
        <v>103</v>
      </c>
      <c r="AH15" s="1653">
        <v>105.5</v>
      </c>
      <c r="AI15" s="1653">
        <v>106</v>
      </c>
      <c r="AJ15" s="1653">
        <v>105.3</v>
      </c>
      <c r="AK15" s="1653">
        <v>106.4</v>
      </c>
      <c r="AL15" s="1653">
        <v>109.4</v>
      </c>
      <c r="AM15" s="1653">
        <v>106.4</v>
      </c>
      <c r="AN15" s="1653">
        <v>148.9</v>
      </c>
      <c r="AO15" s="1653">
        <v>154.4</v>
      </c>
      <c r="AP15" s="1653">
        <v>186.6</v>
      </c>
    </row>
    <row r="16" spans="1:42" ht="18" customHeight="1">
      <c r="A16" s="358" t="s">
        <v>1899</v>
      </c>
      <c r="B16" s="68">
        <v>120.1</v>
      </c>
      <c r="C16" s="68">
        <v>117.2</v>
      </c>
      <c r="D16" s="68">
        <v>113</v>
      </c>
      <c r="E16" s="68">
        <v>136.69999999999999</v>
      </c>
      <c r="F16" s="68">
        <v>122.9</v>
      </c>
      <c r="G16" s="68">
        <v>116.8</v>
      </c>
      <c r="H16" s="68">
        <v>157.1</v>
      </c>
      <c r="I16" s="68">
        <v>112.4</v>
      </c>
      <c r="J16" s="68">
        <v>128</v>
      </c>
      <c r="K16" s="68">
        <v>152.4</v>
      </c>
      <c r="L16" s="68">
        <v>155.4</v>
      </c>
      <c r="M16" s="68">
        <v>125</v>
      </c>
      <c r="N16" s="348"/>
      <c r="O16" s="39"/>
      <c r="P16" s="39"/>
      <c r="Q16" s="39"/>
      <c r="R16" s="1653" t="s">
        <v>353</v>
      </c>
      <c r="S16" s="1653">
        <v>119.9</v>
      </c>
      <c r="T16" s="1653">
        <v>113.8</v>
      </c>
      <c r="U16" s="1653">
        <v>112.1</v>
      </c>
      <c r="V16" s="1653">
        <v>142.1</v>
      </c>
      <c r="W16" s="1653">
        <v>120.2</v>
      </c>
      <c r="X16" s="1653">
        <v>117</v>
      </c>
      <c r="Y16" s="1653">
        <v>149</v>
      </c>
      <c r="Z16" s="1653">
        <v>112.9</v>
      </c>
      <c r="AA16" s="1653">
        <v>120.4</v>
      </c>
      <c r="AB16" s="1653">
        <v>154.19999999999999</v>
      </c>
      <c r="AC16" s="1653">
        <v>151.80000000000001</v>
      </c>
      <c r="AD16" s="1653">
        <v>121.5</v>
      </c>
      <c r="AE16" s="1653">
        <v>106.4</v>
      </c>
      <c r="AF16" s="1653">
        <v>106.8</v>
      </c>
      <c r="AG16" s="1653">
        <v>104</v>
      </c>
      <c r="AH16" s="1653">
        <v>106.2</v>
      </c>
      <c r="AI16" s="1653">
        <v>107.1</v>
      </c>
      <c r="AJ16" s="1653">
        <v>105.2</v>
      </c>
      <c r="AK16" s="1653">
        <v>107</v>
      </c>
      <c r="AL16" s="1653">
        <v>110.2</v>
      </c>
      <c r="AM16" s="1653">
        <v>107.7</v>
      </c>
      <c r="AN16" s="1653">
        <v>143.30000000000001</v>
      </c>
      <c r="AO16" s="1653">
        <v>154.5</v>
      </c>
      <c r="AP16" s="1653">
        <v>178.7</v>
      </c>
    </row>
    <row r="17" spans="1:42" ht="18" customHeight="1">
      <c r="A17" s="358" t="s">
        <v>769</v>
      </c>
      <c r="B17" s="68">
        <v>120.4</v>
      </c>
      <c r="C17" s="68">
        <v>117.5</v>
      </c>
      <c r="D17" s="68">
        <v>112.7</v>
      </c>
      <c r="E17" s="68">
        <v>136.19999999999999</v>
      </c>
      <c r="F17" s="68">
        <v>122.9</v>
      </c>
      <c r="G17" s="68">
        <v>117.5</v>
      </c>
      <c r="H17" s="68">
        <v>155.19999999999999</v>
      </c>
      <c r="I17" s="68">
        <v>112.5</v>
      </c>
      <c r="J17" s="68">
        <v>128.19999999999999</v>
      </c>
      <c r="K17" s="68">
        <v>152.80000000000001</v>
      </c>
      <c r="L17" s="68">
        <v>157.4</v>
      </c>
      <c r="M17" s="68">
        <v>125.3</v>
      </c>
      <c r="N17" s="348"/>
      <c r="O17" s="39"/>
      <c r="P17" s="39"/>
      <c r="Q17" s="39"/>
      <c r="R17" s="1653" t="s">
        <v>354</v>
      </c>
      <c r="S17" s="1653">
        <v>119.2</v>
      </c>
      <c r="T17" s="1653">
        <v>114.2</v>
      </c>
      <c r="U17" s="1653">
        <v>111.9</v>
      </c>
      <c r="V17" s="1653">
        <v>139.30000000000001</v>
      </c>
      <c r="W17" s="1653">
        <v>120.8</v>
      </c>
      <c r="X17" s="1653">
        <v>116.1</v>
      </c>
      <c r="Y17" s="1653">
        <v>147.9</v>
      </c>
      <c r="Z17" s="1653">
        <v>112.3</v>
      </c>
      <c r="AA17" s="1653">
        <v>122.2</v>
      </c>
      <c r="AB17" s="1653">
        <v>154.30000000000001</v>
      </c>
      <c r="AC17" s="1653">
        <v>149.9</v>
      </c>
      <c r="AD17" s="1653">
        <v>121.8</v>
      </c>
      <c r="AE17" s="1653">
        <v>107</v>
      </c>
      <c r="AF17" s="1653">
        <v>107</v>
      </c>
      <c r="AG17" s="1653">
        <v>104.5</v>
      </c>
      <c r="AH17" s="1653">
        <v>106.2</v>
      </c>
      <c r="AI17" s="1653">
        <v>108.2</v>
      </c>
      <c r="AJ17" s="1653">
        <v>106.5</v>
      </c>
      <c r="AK17" s="1653">
        <v>107.2</v>
      </c>
      <c r="AL17" s="1653">
        <v>111</v>
      </c>
      <c r="AM17" s="1653">
        <v>108.6</v>
      </c>
      <c r="AN17" s="1653">
        <v>140.9</v>
      </c>
      <c r="AO17" s="1653">
        <v>141.19999999999999</v>
      </c>
      <c r="AP17" s="1653">
        <v>170.9</v>
      </c>
    </row>
    <row r="18" spans="1:42" ht="18" customHeight="1">
      <c r="A18" s="358" t="s">
        <v>101</v>
      </c>
      <c r="B18" s="68">
        <v>120.8</v>
      </c>
      <c r="C18" s="68">
        <v>117.8</v>
      </c>
      <c r="D18" s="68">
        <v>115.3</v>
      </c>
      <c r="E18" s="68">
        <v>135.69999999999999</v>
      </c>
      <c r="F18" s="68">
        <v>122.9</v>
      </c>
      <c r="G18" s="68">
        <v>118</v>
      </c>
      <c r="H18" s="68">
        <v>155.6</v>
      </c>
      <c r="I18" s="68">
        <v>112.6</v>
      </c>
      <c r="J18" s="68">
        <v>128.4</v>
      </c>
      <c r="K18" s="68">
        <v>152.69999999999999</v>
      </c>
      <c r="L18" s="68">
        <v>160.69999999999999</v>
      </c>
      <c r="M18" s="68">
        <v>125.6</v>
      </c>
      <c r="N18" s="348"/>
      <c r="O18" s="39"/>
      <c r="P18" s="39"/>
      <c r="Q18" s="39"/>
      <c r="R18" s="1653" t="s">
        <v>355</v>
      </c>
      <c r="S18" s="1653">
        <v>119.2</v>
      </c>
      <c r="T18" s="1653">
        <v>114.7</v>
      </c>
      <c r="U18" s="1653">
        <v>111.9</v>
      </c>
      <c r="V18" s="1653">
        <v>137.69999999999999</v>
      </c>
      <c r="W18" s="1653">
        <v>121.7</v>
      </c>
      <c r="X18" s="1653">
        <v>115.1</v>
      </c>
      <c r="Y18" s="1653">
        <v>152.19999999999999</v>
      </c>
      <c r="Z18" s="1653">
        <v>112.4</v>
      </c>
      <c r="AA18" s="1653">
        <v>123.7</v>
      </c>
      <c r="AB18" s="1653">
        <v>154</v>
      </c>
      <c r="AC18" s="1653">
        <v>151.69999999999999</v>
      </c>
      <c r="AD18" s="1653">
        <v>121.9</v>
      </c>
      <c r="AE18" s="1653">
        <v>106.9</v>
      </c>
      <c r="AF18" s="1653">
        <v>108.1</v>
      </c>
      <c r="AG18" s="1653">
        <v>104.8</v>
      </c>
      <c r="AH18" s="1653">
        <v>106.4</v>
      </c>
      <c r="AI18" s="1653">
        <v>108</v>
      </c>
      <c r="AJ18" s="1653">
        <v>106</v>
      </c>
      <c r="AK18" s="1653">
        <v>107.6</v>
      </c>
      <c r="AL18" s="1653">
        <v>112.3</v>
      </c>
      <c r="AM18" s="1653">
        <v>107.9</v>
      </c>
      <c r="AN18" s="1653">
        <v>140</v>
      </c>
      <c r="AO18" s="1653">
        <v>133</v>
      </c>
      <c r="AP18" s="1653">
        <v>172.7</v>
      </c>
    </row>
    <row r="19" spans="1:42" ht="18" customHeight="1">
      <c r="A19" s="358" t="s">
        <v>353</v>
      </c>
      <c r="B19" s="68">
        <v>121.4</v>
      </c>
      <c r="C19" s="68">
        <v>117.9</v>
      </c>
      <c r="D19" s="68">
        <v>115.1</v>
      </c>
      <c r="E19" s="68">
        <v>135.9</v>
      </c>
      <c r="F19" s="68">
        <v>123.6</v>
      </c>
      <c r="G19" s="68">
        <v>116.6</v>
      </c>
      <c r="H19" s="68">
        <v>156.9</v>
      </c>
      <c r="I19" s="68">
        <v>113.1</v>
      </c>
      <c r="J19" s="68">
        <v>128.6</v>
      </c>
      <c r="K19" s="68">
        <v>153.5</v>
      </c>
      <c r="L19" s="68">
        <v>169.7</v>
      </c>
      <c r="M19" s="68">
        <v>126.5</v>
      </c>
      <c r="N19" s="348"/>
      <c r="O19" s="39"/>
      <c r="P19" s="39"/>
      <c r="Q19" s="39"/>
      <c r="R19" s="1653" t="s">
        <v>356</v>
      </c>
      <c r="S19" s="1653">
        <v>119.1</v>
      </c>
      <c r="T19" s="1653">
        <v>115.2</v>
      </c>
      <c r="U19" s="1653">
        <v>110.8</v>
      </c>
      <c r="V19" s="1653">
        <v>137.30000000000001</v>
      </c>
      <c r="W19" s="1653">
        <v>121.8</v>
      </c>
      <c r="X19" s="1653">
        <v>114.7</v>
      </c>
      <c r="Y19" s="1653">
        <v>155.19999999999999</v>
      </c>
      <c r="Z19" s="1653">
        <v>112.3</v>
      </c>
      <c r="AA19" s="1653">
        <v>124.6</v>
      </c>
      <c r="AB19" s="1653">
        <v>153.4</v>
      </c>
      <c r="AC19" s="1653">
        <v>152.6</v>
      </c>
      <c r="AD19" s="1653">
        <v>123.3</v>
      </c>
      <c r="AE19" s="1653">
        <v>107.3</v>
      </c>
      <c r="AF19" s="1653">
        <v>109.3</v>
      </c>
      <c r="AG19" s="1653">
        <v>105.1</v>
      </c>
      <c r="AH19" s="1653">
        <v>106.2</v>
      </c>
      <c r="AI19" s="1653">
        <v>108.9</v>
      </c>
      <c r="AJ19" s="1653">
        <v>105.4</v>
      </c>
      <c r="AK19" s="1653">
        <v>107.4</v>
      </c>
      <c r="AL19" s="1653">
        <v>112.7</v>
      </c>
      <c r="AM19" s="1653">
        <v>107</v>
      </c>
      <c r="AN19" s="1653">
        <v>136.19999999999999</v>
      </c>
      <c r="AO19" s="1653">
        <v>130.30000000000001</v>
      </c>
      <c r="AP19" s="1653">
        <v>174.1</v>
      </c>
    </row>
    <row r="20" spans="1:42" ht="18" customHeight="1">
      <c r="A20" s="358" t="s">
        <v>354</v>
      </c>
      <c r="B20" s="68">
        <v>122.4</v>
      </c>
      <c r="C20" s="68">
        <v>118.2</v>
      </c>
      <c r="D20" s="68">
        <v>115.3</v>
      </c>
      <c r="E20" s="68">
        <v>135.80000000000001</v>
      </c>
      <c r="F20" s="68">
        <v>123.7</v>
      </c>
      <c r="G20" s="68">
        <v>116.9</v>
      </c>
      <c r="H20" s="68">
        <v>158</v>
      </c>
      <c r="I20" s="68">
        <v>113.6</v>
      </c>
      <c r="J20" s="68">
        <v>129.19999999999999</v>
      </c>
      <c r="K20" s="68">
        <v>153.69999999999999</v>
      </c>
      <c r="L20" s="68">
        <v>181.3</v>
      </c>
      <c r="M20" s="68">
        <v>126.7</v>
      </c>
      <c r="N20" s="348"/>
      <c r="O20" s="39"/>
      <c r="P20" s="39"/>
      <c r="Q20" s="39"/>
      <c r="R20" s="1653" t="s">
        <v>357</v>
      </c>
      <c r="S20" s="1653">
        <v>119.5</v>
      </c>
      <c r="T20" s="1653">
        <v>115.5</v>
      </c>
      <c r="U20" s="1653">
        <v>110.4</v>
      </c>
      <c r="V20" s="1653">
        <v>135.5</v>
      </c>
      <c r="W20" s="1653">
        <v>122.1</v>
      </c>
      <c r="X20" s="1653">
        <v>115.7</v>
      </c>
      <c r="Y20" s="1653">
        <v>163.1</v>
      </c>
      <c r="Z20" s="1653">
        <v>112.2</v>
      </c>
      <c r="AA20" s="1653">
        <v>125.7</v>
      </c>
      <c r="AB20" s="1653">
        <v>153.1</v>
      </c>
      <c r="AC20" s="1653">
        <v>153.9</v>
      </c>
      <c r="AD20" s="1653">
        <v>124.3</v>
      </c>
      <c r="AE20" s="1653">
        <v>107.4</v>
      </c>
      <c r="AF20" s="1653">
        <v>109.8</v>
      </c>
      <c r="AG20" s="1653">
        <v>104.7</v>
      </c>
      <c r="AH20" s="1653">
        <v>106.9</v>
      </c>
      <c r="AI20" s="1653">
        <v>109.6</v>
      </c>
      <c r="AJ20" s="1653">
        <v>105.6</v>
      </c>
      <c r="AK20" s="1653">
        <v>107.4</v>
      </c>
      <c r="AL20" s="1653">
        <v>113.2</v>
      </c>
      <c r="AM20" s="1653">
        <v>106.5</v>
      </c>
      <c r="AN20" s="1653">
        <v>134.9</v>
      </c>
      <c r="AO20" s="1653">
        <v>124.4</v>
      </c>
      <c r="AP20" s="1653">
        <v>175.5</v>
      </c>
    </row>
    <row r="21" spans="1:42" ht="18" customHeight="1">
      <c r="A21" s="358" t="s">
        <v>355</v>
      </c>
      <c r="B21" s="68">
        <v>122.7</v>
      </c>
      <c r="C21" s="68">
        <v>118.1</v>
      </c>
      <c r="D21" s="68">
        <v>113.8</v>
      </c>
      <c r="E21" s="68">
        <v>135.5</v>
      </c>
      <c r="F21" s="68">
        <v>123.8</v>
      </c>
      <c r="G21" s="68">
        <v>117.4</v>
      </c>
      <c r="H21" s="68">
        <v>159.4</v>
      </c>
      <c r="I21" s="68">
        <v>113.8</v>
      </c>
      <c r="J21" s="68">
        <v>129.30000000000001</v>
      </c>
      <c r="K21" s="68">
        <v>153.4</v>
      </c>
      <c r="L21" s="68">
        <v>181.3</v>
      </c>
      <c r="M21" s="68">
        <v>127.6</v>
      </c>
      <c r="N21" s="348"/>
      <c r="O21" s="39"/>
      <c r="P21" s="39"/>
      <c r="Q21" s="39"/>
      <c r="R21" s="1653" t="s">
        <v>358</v>
      </c>
      <c r="S21" s="1653">
        <v>119.4</v>
      </c>
      <c r="T21" s="1653">
        <v>116</v>
      </c>
      <c r="U21" s="1653">
        <v>112.8</v>
      </c>
      <c r="V21" s="1653">
        <v>135.5</v>
      </c>
      <c r="W21" s="1653">
        <v>122.7</v>
      </c>
      <c r="X21" s="1653">
        <v>116.5</v>
      </c>
      <c r="Y21" s="1653">
        <v>156.4</v>
      </c>
      <c r="Z21" s="1653">
        <v>112.3</v>
      </c>
      <c r="AA21" s="1653">
        <v>126.4</v>
      </c>
      <c r="AB21" s="1653">
        <v>152.69999999999999</v>
      </c>
      <c r="AC21" s="1653">
        <v>154.9</v>
      </c>
      <c r="AD21" s="1653">
        <v>124.8</v>
      </c>
      <c r="AE21" s="1653">
        <v>108</v>
      </c>
      <c r="AF21" s="1653">
        <v>109.7</v>
      </c>
      <c r="AG21" s="1653">
        <v>105.1</v>
      </c>
      <c r="AH21" s="1653">
        <v>106.9</v>
      </c>
      <c r="AI21" s="1653">
        <v>109.7</v>
      </c>
      <c r="AJ21" s="1653">
        <v>105.8</v>
      </c>
      <c r="AK21" s="1653">
        <v>107.6</v>
      </c>
      <c r="AL21" s="1653">
        <v>113.6</v>
      </c>
      <c r="AM21" s="1653">
        <v>108.5</v>
      </c>
      <c r="AN21" s="1653">
        <v>132.9</v>
      </c>
      <c r="AO21" s="1653">
        <v>121.8</v>
      </c>
      <c r="AP21" s="1653">
        <v>178.7</v>
      </c>
    </row>
    <row r="22" spans="1:42" ht="18" customHeight="1">
      <c r="A22" s="358" t="s">
        <v>356</v>
      </c>
      <c r="B22" s="68">
        <v>123.1</v>
      </c>
      <c r="C22" s="68">
        <v>118.7</v>
      </c>
      <c r="D22" s="68">
        <v>119.5</v>
      </c>
      <c r="E22" s="68">
        <v>136.5</v>
      </c>
      <c r="F22" s="68">
        <v>123.9</v>
      </c>
      <c r="G22" s="68">
        <v>117.9</v>
      </c>
      <c r="H22" s="68">
        <v>155.9</v>
      </c>
      <c r="I22" s="68">
        <v>114.1</v>
      </c>
      <c r="J22" s="68">
        <v>130.4</v>
      </c>
      <c r="K22" s="68">
        <v>153.4</v>
      </c>
      <c r="L22" s="68">
        <v>181.4</v>
      </c>
      <c r="M22" s="68">
        <v>128.5</v>
      </c>
      <c r="N22" s="348"/>
      <c r="O22" s="39"/>
      <c r="P22" s="39"/>
      <c r="Q22" s="39"/>
      <c r="R22" s="1653" t="s">
        <v>1858</v>
      </c>
      <c r="S22" s="1653">
        <v>119.3</v>
      </c>
      <c r="T22" s="1653">
        <v>116.3</v>
      </c>
      <c r="U22" s="1653">
        <v>114.7</v>
      </c>
      <c r="V22" s="1653">
        <v>135.9</v>
      </c>
      <c r="W22" s="1653">
        <v>122.5</v>
      </c>
      <c r="X22" s="1653">
        <v>116.8</v>
      </c>
      <c r="Y22" s="1653">
        <v>148</v>
      </c>
      <c r="Z22" s="1653">
        <v>112.5</v>
      </c>
      <c r="AA22" s="1653">
        <v>127.1</v>
      </c>
      <c r="AB22" s="1653">
        <v>152</v>
      </c>
      <c r="AC22" s="1653">
        <v>153.80000000000001</v>
      </c>
      <c r="AD22" s="1653">
        <v>124.9</v>
      </c>
      <c r="AE22" s="1653">
        <v>108.4</v>
      </c>
      <c r="AF22" s="1653">
        <v>110.1</v>
      </c>
      <c r="AG22" s="1653">
        <v>106.4</v>
      </c>
      <c r="AH22" s="1653">
        <v>106.3</v>
      </c>
      <c r="AI22" s="1653">
        <v>109.8</v>
      </c>
      <c r="AJ22" s="1653">
        <v>106.4</v>
      </c>
      <c r="AK22" s="1653">
        <v>107.9</v>
      </c>
      <c r="AL22" s="1653">
        <v>114.2</v>
      </c>
      <c r="AM22" s="1653">
        <v>106.8</v>
      </c>
      <c r="AN22" s="1653">
        <v>132.1</v>
      </c>
      <c r="AO22" s="1653">
        <v>122.6</v>
      </c>
      <c r="AP22" s="1653">
        <v>180.1</v>
      </c>
    </row>
    <row r="23" spans="1:42" ht="18" customHeight="1">
      <c r="A23" s="358" t="s">
        <v>357</v>
      </c>
      <c r="B23" s="68">
        <v>122.8</v>
      </c>
      <c r="C23" s="68">
        <v>118.9</v>
      </c>
      <c r="D23" s="68">
        <v>120.2</v>
      </c>
      <c r="E23" s="68">
        <v>135.69999999999999</v>
      </c>
      <c r="F23" s="68">
        <v>123.6</v>
      </c>
      <c r="G23" s="68">
        <v>117.1</v>
      </c>
      <c r="H23" s="68">
        <v>157</v>
      </c>
      <c r="I23" s="68">
        <v>114.5</v>
      </c>
      <c r="J23" s="68">
        <v>130.5</v>
      </c>
      <c r="K23" s="68">
        <v>153.5</v>
      </c>
      <c r="L23" s="68">
        <v>171.5</v>
      </c>
      <c r="M23" s="68">
        <v>128.69999999999999</v>
      </c>
      <c r="N23" s="348"/>
      <c r="O23" s="39"/>
      <c r="P23" s="39"/>
      <c r="Q23" s="39"/>
      <c r="R23" s="1653" t="s">
        <v>359</v>
      </c>
      <c r="S23" s="1653">
        <v>119.6</v>
      </c>
      <c r="T23" s="1653">
        <v>116.7</v>
      </c>
      <c r="U23" s="1653">
        <v>114.9</v>
      </c>
      <c r="V23" s="1653">
        <v>136.5</v>
      </c>
      <c r="W23" s="1653">
        <v>122.5</v>
      </c>
      <c r="X23" s="1653">
        <v>116.6</v>
      </c>
      <c r="Y23" s="1653">
        <v>152.80000000000001</v>
      </c>
      <c r="Z23" s="1653">
        <v>112.5</v>
      </c>
      <c r="AA23" s="1653">
        <v>127.2</v>
      </c>
      <c r="AB23" s="1653">
        <v>152.30000000000001</v>
      </c>
      <c r="AC23" s="1653">
        <v>155.9</v>
      </c>
      <c r="AD23" s="1653">
        <v>125.1</v>
      </c>
      <c r="AE23" s="1653">
        <v>108.1</v>
      </c>
      <c r="AF23" s="1653">
        <v>110.8</v>
      </c>
      <c r="AG23" s="1653">
        <v>106.2</v>
      </c>
      <c r="AH23" s="1653">
        <v>106.5</v>
      </c>
      <c r="AI23" s="1653">
        <v>109.5</v>
      </c>
      <c r="AJ23" s="1653">
        <v>106.8</v>
      </c>
      <c r="AK23" s="1653">
        <v>107.9</v>
      </c>
      <c r="AL23" s="1653">
        <v>114.2</v>
      </c>
      <c r="AM23" s="1653">
        <v>106.6</v>
      </c>
      <c r="AN23" s="1653">
        <v>131.9</v>
      </c>
      <c r="AO23" s="1653">
        <v>122.1</v>
      </c>
      <c r="AP23" s="1653">
        <v>179.5</v>
      </c>
    </row>
    <row r="24" spans="1:42" ht="18" customHeight="1">
      <c r="A24" s="357" t="s">
        <v>358</v>
      </c>
      <c r="B24" s="68">
        <v>123.3</v>
      </c>
      <c r="C24" s="68">
        <v>119.2</v>
      </c>
      <c r="D24" s="68">
        <v>121.4</v>
      </c>
      <c r="E24" s="68">
        <v>134.69999999999999</v>
      </c>
      <c r="F24" s="68">
        <v>123.9</v>
      </c>
      <c r="G24" s="68">
        <v>117</v>
      </c>
      <c r="H24" s="68">
        <v>158.80000000000001</v>
      </c>
      <c r="I24" s="68">
        <v>114.9</v>
      </c>
      <c r="J24" s="68">
        <v>130.9</v>
      </c>
      <c r="K24" s="68">
        <v>153.80000000000001</v>
      </c>
      <c r="L24" s="68">
        <v>169.9</v>
      </c>
      <c r="M24" s="68">
        <v>128.9</v>
      </c>
      <c r="N24" s="348"/>
      <c r="O24" s="39"/>
      <c r="P24" s="39"/>
      <c r="Q24" s="39"/>
      <c r="R24" s="1653" t="s">
        <v>360</v>
      </c>
      <c r="S24" s="1653">
        <v>120.1</v>
      </c>
      <c r="T24" s="1653">
        <v>116.9</v>
      </c>
      <c r="U24" s="1653">
        <v>113.9</v>
      </c>
      <c r="V24" s="1653">
        <v>135.69999999999999</v>
      </c>
      <c r="W24" s="1653">
        <v>123</v>
      </c>
      <c r="X24" s="1653">
        <v>116.3</v>
      </c>
      <c r="Y24" s="1653">
        <v>158.4</v>
      </c>
      <c r="Z24" s="1653">
        <v>112.3</v>
      </c>
      <c r="AA24" s="1653">
        <v>127.5</v>
      </c>
      <c r="AB24" s="1653">
        <v>152.30000000000001</v>
      </c>
      <c r="AC24" s="1653">
        <v>155.5</v>
      </c>
      <c r="AD24" s="1653">
        <v>125.1</v>
      </c>
      <c r="AE24" s="1653">
        <v>108.3</v>
      </c>
      <c r="AF24" s="1653">
        <v>111.5</v>
      </c>
      <c r="AG24" s="1653">
        <v>106.2</v>
      </c>
      <c r="AH24" s="1653">
        <v>107.7</v>
      </c>
      <c r="AI24" s="1653">
        <v>110</v>
      </c>
      <c r="AJ24" s="1653">
        <v>107.1</v>
      </c>
      <c r="AK24" s="1653">
        <v>108</v>
      </c>
      <c r="AL24" s="1653">
        <v>114.6</v>
      </c>
      <c r="AM24" s="1653">
        <v>107.3</v>
      </c>
      <c r="AN24" s="1653">
        <v>132.6</v>
      </c>
      <c r="AO24" s="1653">
        <v>122</v>
      </c>
      <c r="AP24" s="1653">
        <v>180.8</v>
      </c>
    </row>
    <row r="25" spans="1:42" ht="18" customHeight="1">
      <c r="A25" s="358" t="s">
        <v>1858</v>
      </c>
      <c r="B25" s="68">
        <v>123.9</v>
      </c>
      <c r="C25" s="68">
        <v>119.2</v>
      </c>
      <c r="D25" s="68">
        <v>123.9</v>
      </c>
      <c r="E25" s="68">
        <v>134.1</v>
      </c>
      <c r="F25" s="68">
        <v>124.1</v>
      </c>
      <c r="G25" s="68">
        <v>116.3</v>
      </c>
      <c r="H25" s="68">
        <v>155</v>
      </c>
      <c r="I25" s="68">
        <v>115.4</v>
      </c>
      <c r="J25" s="68">
        <v>131</v>
      </c>
      <c r="K25" s="68">
        <v>153</v>
      </c>
      <c r="L25" s="68">
        <v>176.4</v>
      </c>
      <c r="M25" s="68">
        <v>130.9</v>
      </c>
      <c r="N25" s="348"/>
      <c r="O25" s="39"/>
      <c r="P25" s="39"/>
      <c r="Q25" s="39"/>
      <c r="R25" s="1653"/>
      <c r="S25" s="1653"/>
      <c r="T25" s="1653"/>
      <c r="U25" s="1653"/>
      <c r="V25" s="1653"/>
      <c r="W25" s="1653"/>
      <c r="X25" s="1653"/>
      <c r="Y25" s="1653"/>
      <c r="Z25" s="1653"/>
      <c r="AA25" s="1653"/>
      <c r="AB25" s="1653"/>
      <c r="AC25" s="1653"/>
      <c r="AD25" s="1653"/>
      <c r="AE25" s="1653"/>
      <c r="AF25" s="1653"/>
      <c r="AG25" s="1653"/>
      <c r="AH25" s="1653"/>
      <c r="AI25" s="1653"/>
      <c r="AJ25" s="1653"/>
      <c r="AK25" s="1653"/>
      <c r="AL25" s="1653"/>
      <c r="AM25" s="1653"/>
      <c r="AN25" s="1653"/>
      <c r="AO25" s="1653"/>
      <c r="AP25" s="1653"/>
    </row>
    <row r="26" spans="1:42" ht="18" customHeight="1">
      <c r="A26" s="358" t="s">
        <v>359</v>
      </c>
      <c r="B26" s="1245">
        <v>124.4</v>
      </c>
      <c r="C26" s="1245">
        <v>119.7</v>
      </c>
      <c r="D26" s="1245">
        <v>123.3</v>
      </c>
      <c r="E26" s="1245">
        <v>132.30000000000001</v>
      </c>
      <c r="F26" s="1245">
        <v>124.8</v>
      </c>
      <c r="G26" s="1245">
        <v>116.3</v>
      </c>
      <c r="H26" s="1245">
        <v>155.1</v>
      </c>
      <c r="I26" s="1245">
        <v>116.2</v>
      </c>
      <c r="J26" s="1245">
        <v>131.80000000000001</v>
      </c>
      <c r="K26" s="1245">
        <v>152.30000000000001</v>
      </c>
      <c r="L26" s="1245">
        <v>177</v>
      </c>
      <c r="M26" s="1245">
        <v>130.80000000000001</v>
      </c>
      <c r="N26" s="348"/>
      <c r="O26" s="39"/>
      <c r="P26" s="39"/>
      <c r="Q26" s="39"/>
      <c r="R26" s="1654" t="s">
        <v>1877</v>
      </c>
      <c r="S26" s="1655">
        <f>AVERAGE(S13:S24)</f>
        <v>119.50833333333333</v>
      </c>
      <c r="T26" s="1655">
        <f t="shared" ref="T26:AP26" si="0">AVERAGE(T13:T24)</f>
        <v>114.71666666666668</v>
      </c>
      <c r="U26" s="1655">
        <f t="shared" si="0"/>
        <v>111.575</v>
      </c>
      <c r="V26" s="1655">
        <f t="shared" si="0"/>
        <v>140.46666666666667</v>
      </c>
      <c r="W26" s="1655">
        <f t="shared" si="0"/>
        <v>120.56666666666666</v>
      </c>
      <c r="X26" s="1655">
        <f t="shared" si="0"/>
        <v>116.48333333333333</v>
      </c>
      <c r="Y26" s="1655">
        <f t="shared" si="0"/>
        <v>151.80000000000001</v>
      </c>
      <c r="Z26" s="1655">
        <f t="shared" si="0"/>
        <v>112.44999999999999</v>
      </c>
      <c r="AA26" s="1655">
        <f t="shared" si="0"/>
        <v>122.59166666666668</v>
      </c>
      <c r="AB26" s="1655">
        <f t="shared" si="0"/>
        <v>154.20833333333334</v>
      </c>
      <c r="AC26" s="1655">
        <f t="shared" si="0"/>
        <v>152.88333333333335</v>
      </c>
      <c r="AD26" s="1655">
        <f t="shared" si="0"/>
        <v>122.84166666666664</v>
      </c>
      <c r="AE26" s="1655">
        <f t="shared" si="0"/>
        <v>106.95833333333331</v>
      </c>
      <c r="AF26" s="1655">
        <f t="shared" si="0"/>
        <v>108.55833333333334</v>
      </c>
      <c r="AG26" s="1655">
        <f t="shared" si="0"/>
        <v>104.52500000000002</v>
      </c>
      <c r="AH26" s="1655">
        <f t="shared" si="0"/>
        <v>106.24166666666667</v>
      </c>
      <c r="AI26" s="1655">
        <f t="shared" si="0"/>
        <v>108.27500000000002</v>
      </c>
      <c r="AJ26" s="1655">
        <f t="shared" si="0"/>
        <v>105.85833333333333</v>
      </c>
      <c r="AK26" s="1655">
        <f t="shared" si="0"/>
        <v>107.21666666666668</v>
      </c>
      <c r="AL26" s="1655">
        <f t="shared" si="0"/>
        <v>111.88333333333333</v>
      </c>
      <c r="AM26" s="1655">
        <f t="shared" si="0"/>
        <v>106.99166666666666</v>
      </c>
      <c r="AN26" s="1655">
        <f t="shared" si="0"/>
        <v>140.07500000000002</v>
      </c>
      <c r="AO26" s="1655">
        <f t="shared" si="0"/>
        <v>137.85833333333332</v>
      </c>
      <c r="AP26" s="1655">
        <f t="shared" si="0"/>
        <v>178.19999999999996</v>
      </c>
    </row>
    <row r="27" spans="1:42" ht="18" customHeight="1">
      <c r="A27" s="358"/>
      <c r="B27" s="68"/>
      <c r="C27" s="68"/>
      <c r="D27" s="68"/>
      <c r="E27" s="68"/>
      <c r="F27" s="68"/>
      <c r="G27" s="68"/>
      <c r="H27" s="68"/>
      <c r="I27" s="68"/>
      <c r="J27" s="68"/>
      <c r="K27" s="68"/>
      <c r="L27" s="68"/>
      <c r="M27" s="68"/>
      <c r="N27" s="348"/>
      <c r="O27" s="39"/>
      <c r="P27" s="39"/>
      <c r="Q27" s="39"/>
      <c r="R27" s="39"/>
    </row>
    <row r="28" spans="1:42" ht="18" customHeight="1">
      <c r="A28" s="152" t="s">
        <v>34</v>
      </c>
      <c r="B28" s="1246">
        <f t="shared" ref="B28:L28" si="1">((B26/B25)*100)-100</f>
        <v>0.4035512510088779</v>
      </c>
      <c r="C28" s="1246">
        <f t="shared" si="1"/>
        <v>0.41946308724831738</v>
      </c>
      <c r="D28" s="1246">
        <f t="shared" si="1"/>
        <v>-0.48426150121065348</v>
      </c>
      <c r="E28" s="1246">
        <f t="shared" si="1"/>
        <v>-1.3422818791946156</v>
      </c>
      <c r="F28" s="1246">
        <f t="shared" si="1"/>
        <v>0.56406124093473409</v>
      </c>
      <c r="G28" s="1246">
        <f t="shared" si="1"/>
        <v>0</v>
      </c>
      <c r="H28" s="1246">
        <f t="shared" si="1"/>
        <v>6.451612903224202E-2</v>
      </c>
      <c r="I28" s="1246">
        <f t="shared" si="1"/>
        <v>0.69324090121315862</v>
      </c>
      <c r="J28" s="1246">
        <f t="shared" si="1"/>
        <v>0.6106870229007626</v>
      </c>
      <c r="K28" s="1246">
        <f t="shared" si="1"/>
        <v>-0.45751633986927231</v>
      </c>
      <c r="L28" s="1246">
        <f t="shared" si="1"/>
        <v>0.34013605442176242</v>
      </c>
      <c r="M28" s="1246">
        <f>((M26/M25)*100)-100</f>
        <v>-7.6394194041256469E-2</v>
      </c>
      <c r="N28" s="348"/>
      <c r="O28" s="39"/>
      <c r="P28" s="39"/>
      <c r="Q28" s="39"/>
      <c r="R28" s="39"/>
    </row>
    <row r="29" spans="1:42" ht="18" customHeight="1" thickBot="1">
      <c r="A29" s="153" t="s">
        <v>36</v>
      </c>
      <c r="B29" s="1315">
        <f t="shared" ref="B29:L29" si="2">((B26/B14)*100)-100</f>
        <v>4.0133779264214269</v>
      </c>
      <c r="C29" s="1315">
        <f t="shared" si="2"/>
        <v>2.5706940874036093</v>
      </c>
      <c r="D29" s="1315">
        <f t="shared" si="2"/>
        <v>7.3107049608354941</v>
      </c>
      <c r="E29" s="1315">
        <f t="shared" si="2"/>
        <v>-3.076923076923066</v>
      </c>
      <c r="F29" s="1315">
        <f t="shared" si="2"/>
        <v>1.8775510204081627</v>
      </c>
      <c r="G29" s="1315">
        <f t="shared" si="2"/>
        <v>-0.25728987993139185</v>
      </c>
      <c r="H29" s="1315">
        <f t="shared" si="2"/>
        <v>1.5052356020942312</v>
      </c>
      <c r="I29" s="1315">
        <f t="shared" si="2"/>
        <v>3.2888888888888914</v>
      </c>
      <c r="J29" s="1315">
        <f t="shared" si="2"/>
        <v>3.6163522012578682</v>
      </c>
      <c r="K29" s="1315">
        <f t="shared" si="2"/>
        <v>0</v>
      </c>
      <c r="L29" s="1315">
        <f t="shared" si="2"/>
        <v>13.534316869788327</v>
      </c>
      <c r="M29" s="1315">
        <f>((M26/M14)*100)-100</f>
        <v>4.5563549160671641</v>
      </c>
      <c r="N29" s="348"/>
      <c r="O29" s="39"/>
      <c r="P29" s="39"/>
      <c r="Q29" s="39"/>
      <c r="R29" s="39"/>
    </row>
    <row r="30" spans="1:42" ht="18" customHeight="1">
      <c r="A30" s="11" t="s">
        <v>1683</v>
      </c>
      <c r="B30" s="3"/>
      <c r="C30" s="3"/>
      <c r="D30" s="3"/>
      <c r="E30" s="3"/>
      <c r="F30" s="3"/>
      <c r="G30" s="3"/>
      <c r="H30" s="3"/>
      <c r="I30" s="3"/>
      <c r="J30" s="3"/>
      <c r="K30" s="3"/>
      <c r="L30" s="3"/>
      <c r="M30" s="3"/>
      <c r="N30" s="348"/>
      <c r="O30" s="39"/>
      <c r="P30" s="39"/>
      <c r="Q30" s="39"/>
      <c r="R30" s="39"/>
    </row>
    <row r="31" spans="1:42" ht="18" customHeight="1">
      <c r="A31" s="11" t="s">
        <v>1235</v>
      </c>
      <c r="B31" s="3"/>
      <c r="C31" s="3"/>
      <c r="D31" s="3"/>
      <c r="E31" s="3"/>
      <c r="F31" s="3"/>
      <c r="G31" s="3"/>
      <c r="H31" s="3"/>
      <c r="I31" s="3"/>
      <c r="J31" s="3"/>
      <c r="K31" s="3"/>
      <c r="L31" s="3"/>
      <c r="M31" s="3"/>
      <c r="N31" s="348"/>
      <c r="O31" s="39"/>
      <c r="P31" s="39"/>
      <c r="Q31" s="39"/>
      <c r="R31" s="39"/>
    </row>
    <row r="32" spans="1:42" ht="18" customHeight="1">
      <c r="A32" s="209"/>
      <c r="B32" s="39"/>
      <c r="C32" s="39"/>
      <c r="D32" s="39"/>
      <c r="E32" s="39"/>
      <c r="F32" s="39"/>
      <c r="G32" s="39"/>
      <c r="H32" s="39"/>
      <c r="I32" s="39"/>
      <c r="J32" s="39"/>
      <c r="K32" s="39"/>
      <c r="L32" s="39"/>
      <c r="M32" s="39"/>
      <c r="N32" s="348"/>
      <c r="O32" s="39"/>
      <c r="P32" s="39"/>
      <c r="Q32" s="39"/>
      <c r="R32" s="39"/>
    </row>
    <row r="33" spans="1:18" ht="18" customHeight="1">
      <c r="A33" s="209"/>
      <c r="B33" s="39"/>
      <c r="C33" s="39"/>
      <c r="D33" s="39"/>
      <c r="E33" s="39"/>
      <c r="F33" s="39"/>
      <c r="G33" s="39"/>
      <c r="H33" s="39"/>
      <c r="I33" s="39"/>
      <c r="J33" s="39"/>
      <c r="K33" s="39"/>
      <c r="L33" s="39"/>
      <c r="M33" s="39"/>
      <c r="N33" s="348"/>
      <c r="O33" s="39"/>
      <c r="P33" s="39"/>
      <c r="Q33" s="39"/>
      <c r="R33" s="39"/>
    </row>
    <row r="34" spans="1:18" ht="18" customHeight="1">
      <c r="A34" s="3"/>
      <c r="B34" s="3"/>
      <c r="C34" s="3"/>
      <c r="D34" s="3"/>
      <c r="E34" s="3"/>
      <c r="F34" s="3"/>
      <c r="G34" s="3"/>
      <c r="H34" s="3"/>
      <c r="I34" s="3"/>
      <c r="J34" s="3"/>
      <c r="K34" s="3"/>
      <c r="L34" s="3"/>
      <c r="M34" s="3"/>
      <c r="N34" s="348"/>
      <c r="O34" s="39"/>
      <c r="P34" s="39"/>
      <c r="Q34" s="39"/>
      <c r="R34" s="39"/>
    </row>
    <row r="35" spans="1:18" ht="15.75" customHeight="1">
      <c r="A35" s="3"/>
      <c r="B35" s="3"/>
      <c r="C35" s="3"/>
      <c r="D35" s="6"/>
      <c r="E35" s="6"/>
      <c r="F35" s="3"/>
      <c r="G35" s="3"/>
      <c r="H35" s="3"/>
      <c r="I35" s="3"/>
      <c r="J35" s="6"/>
      <c r="K35" s="3"/>
      <c r="L35" s="3"/>
      <c r="M35" s="3"/>
      <c r="N35" s="348"/>
      <c r="O35" s="39"/>
      <c r="P35" s="39"/>
      <c r="Q35" s="39"/>
      <c r="R35" s="39"/>
    </row>
    <row r="36" spans="1:18" s="1" customFormat="1" ht="29.25" customHeight="1">
      <c r="A36" s="3"/>
      <c r="B36" s="3"/>
      <c r="C36" s="3"/>
      <c r="D36" s="359"/>
      <c r="E36" s="2563" t="s">
        <v>635</v>
      </c>
      <c r="F36" s="2563"/>
      <c r="G36" s="2563"/>
      <c r="H36" s="2563"/>
      <c r="I36" s="2563"/>
      <c r="J36" s="2563" t="s">
        <v>655</v>
      </c>
      <c r="K36" s="2564"/>
      <c r="L36" s="6"/>
      <c r="M36" s="3"/>
      <c r="N36" s="348"/>
      <c r="O36" s="3"/>
      <c r="P36" s="3"/>
      <c r="Q36" s="3"/>
      <c r="R36" s="3"/>
    </row>
    <row r="37" spans="1:18" s="1" customFormat="1" ht="14.5" thickBot="1">
      <c r="A37" s="8"/>
      <c r="B37" s="8"/>
      <c r="C37" s="8"/>
      <c r="D37" s="8"/>
      <c r="E37" s="8"/>
      <c r="F37" s="8"/>
      <c r="G37" s="8"/>
      <c r="H37" s="8"/>
      <c r="I37" s="8"/>
      <c r="J37" s="8"/>
      <c r="K37" s="8"/>
      <c r="L37" s="8"/>
      <c r="M37" s="78"/>
      <c r="N37" s="3"/>
      <c r="O37" s="3"/>
      <c r="P37" s="3"/>
      <c r="Q37" s="3"/>
      <c r="R37" s="3"/>
    </row>
    <row r="38" spans="1:18" s="1" customFormat="1">
      <c r="A38" s="2"/>
      <c r="B38" s="82" t="s">
        <v>656</v>
      </c>
      <c r="C38" s="82" t="s">
        <v>657</v>
      </c>
      <c r="D38" s="82" t="s">
        <v>364</v>
      </c>
      <c r="E38" s="82" t="s">
        <v>658</v>
      </c>
      <c r="F38" s="82" t="s">
        <v>659</v>
      </c>
      <c r="G38" s="82" t="s">
        <v>660</v>
      </c>
      <c r="H38" s="82" t="s">
        <v>661</v>
      </c>
      <c r="I38" s="82" t="s">
        <v>127</v>
      </c>
      <c r="J38" s="82" t="s">
        <v>662</v>
      </c>
      <c r="K38" s="352"/>
      <c r="L38" s="360" t="s">
        <v>663</v>
      </c>
      <c r="M38" s="332" t="s">
        <v>664</v>
      </c>
      <c r="N38" s="3"/>
      <c r="O38" s="3"/>
      <c r="P38" s="3"/>
      <c r="Q38" s="3"/>
      <c r="R38" s="3"/>
    </row>
    <row r="39" spans="1:18">
      <c r="A39" s="4" t="s">
        <v>5</v>
      </c>
      <c r="B39" s="352"/>
      <c r="C39" s="352"/>
      <c r="D39" s="352"/>
      <c r="E39" s="82" t="s">
        <v>665</v>
      </c>
      <c r="F39" s="352"/>
      <c r="G39" s="352"/>
      <c r="H39" s="352"/>
      <c r="I39" s="82" t="s">
        <v>666</v>
      </c>
      <c r="J39" s="82" t="s">
        <v>667</v>
      </c>
      <c r="K39" s="82" t="s">
        <v>668</v>
      </c>
      <c r="L39" s="361" t="s">
        <v>669</v>
      </c>
      <c r="M39" s="82" t="s">
        <v>670</v>
      </c>
      <c r="N39" s="3"/>
      <c r="O39" s="3"/>
      <c r="P39" s="3"/>
      <c r="Q39" s="3"/>
      <c r="R39" s="3"/>
    </row>
    <row r="40" spans="1:18">
      <c r="A40" s="7"/>
      <c r="B40" s="84" t="s">
        <v>671</v>
      </c>
      <c r="C40" s="84" t="s">
        <v>672</v>
      </c>
      <c r="D40" s="84" t="s">
        <v>672</v>
      </c>
      <c r="E40" s="84" t="s">
        <v>133</v>
      </c>
      <c r="F40" s="84" t="s">
        <v>672</v>
      </c>
      <c r="G40" s="84" t="s">
        <v>673</v>
      </c>
      <c r="H40" s="84" t="s">
        <v>672</v>
      </c>
      <c r="I40" s="84" t="s">
        <v>653</v>
      </c>
      <c r="J40" s="84" t="s">
        <v>674</v>
      </c>
      <c r="K40" s="83"/>
      <c r="L40" s="353" t="s">
        <v>675</v>
      </c>
      <c r="M40" s="84" t="s">
        <v>676</v>
      </c>
      <c r="N40" s="3"/>
      <c r="O40" s="3"/>
      <c r="P40" s="3"/>
      <c r="Q40" s="3"/>
      <c r="R40" s="3"/>
    </row>
    <row r="41" spans="1:18" ht="22.5" customHeight="1">
      <c r="A41" s="354" t="s">
        <v>139</v>
      </c>
      <c r="B41" s="31">
        <v>33.299999999999997</v>
      </c>
      <c r="C41" s="31">
        <v>45.8</v>
      </c>
      <c r="D41" s="31">
        <v>14.9</v>
      </c>
      <c r="E41" s="362">
        <v>19.3</v>
      </c>
      <c r="F41" s="362">
        <v>50</v>
      </c>
      <c r="G41" s="363">
        <v>18.2</v>
      </c>
      <c r="H41" s="31">
        <v>150.9</v>
      </c>
      <c r="I41" s="362">
        <v>43.2</v>
      </c>
      <c r="J41" s="31">
        <v>40.299999999999997</v>
      </c>
      <c r="K41" s="31">
        <v>3.7</v>
      </c>
      <c r="L41" s="31">
        <v>58.4</v>
      </c>
      <c r="M41" s="31">
        <v>5.3</v>
      </c>
      <c r="N41" s="3"/>
      <c r="O41" s="3"/>
      <c r="P41" s="3"/>
      <c r="Q41" s="3"/>
      <c r="R41" s="3"/>
    </row>
    <row r="42" spans="1:18">
      <c r="A42" s="11" t="s">
        <v>1875</v>
      </c>
      <c r="B42" s="222">
        <v>100.46666666666668</v>
      </c>
      <c r="C42" s="309">
        <v>100.28333333333335</v>
      </c>
      <c r="D42" s="309">
        <v>100.90833333333335</v>
      </c>
      <c r="E42" s="309">
        <v>101.16666666666667</v>
      </c>
      <c r="F42" s="309">
        <v>99.925000000000011</v>
      </c>
      <c r="G42" s="364">
        <v>98.841666666666654</v>
      </c>
      <c r="H42" s="364">
        <v>99.933333333333337</v>
      </c>
      <c r="I42" s="309">
        <v>100.27499999999998</v>
      </c>
      <c r="J42" s="309">
        <v>100.10833333333333</v>
      </c>
      <c r="K42" s="309">
        <v>101.60000000000001</v>
      </c>
      <c r="L42" s="309">
        <v>100.09166666666665</v>
      </c>
      <c r="M42" s="309">
        <v>166.34166666666667</v>
      </c>
      <c r="N42" s="3"/>
      <c r="O42" s="3"/>
      <c r="P42" s="3"/>
      <c r="Q42" s="3"/>
      <c r="R42" s="3"/>
    </row>
    <row r="43" spans="1:18" ht="18" customHeight="1">
      <c r="A43" s="11" t="s">
        <v>1697</v>
      </c>
      <c r="B43" s="309">
        <v>102.6</v>
      </c>
      <c r="C43" s="309">
        <v>103.7</v>
      </c>
      <c r="D43" s="309">
        <v>101.7</v>
      </c>
      <c r="E43" s="309">
        <v>103.4</v>
      </c>
      <c r="F43" s="309">
        <v>103.1</v>
      </c>
      <c r="G43" s="364">
        <v>102.6</v>
      </c>
      <c r="H43" s="364">
        <v>103.8</v>
      </c>
      <c r="I43" s="309">
        <v>104.4</v>
      </c>
      <c r="J43" s="309">
        <v>99</v>
      </c>
      <c r="K43" s="309">
        <v>129.30000000000001</v>
      </c>
      <c r="L43" s="309">
        <v>136.30000000000001</v>
      </c>
      <c r="M43" s="309">
        <v>185.4</v>
      </c>
      <c r="N43" s="3"/>
      <c r="O43" s="3"/>
      <c r="P43" s="3"/>
      <c r="Q43" s="3"/>
      <c r="R43" s="3"/>
    </row>
    <row r="44" spans="1:18" ht="18" customHeight="1">
      <c r="A44" s="11" t="s">
        <v>1874</v>
      </c>
      <c r="B44" s="309">
        <v>106.95833333333331</v>
      </c>
      <c r="C44" s="309">
        <v>108.55833333333334</v>
      </c>
      <c r="D44" s="309">
        <v>104.52500000000002</v>
      </c>
      <c r="E44" s="309">
        <v>106.24166666666667</v>
      </c>
      <c r="F44" s="309">
        <v>108.27500000000002</v>
      </c>
      <c r="G44" s="364">
        <v>105.85833333333333</v>
      </c>
      <c r="H44" s="364">
        <v>107.21666666666668</v>
      </c>
      <c r="I44" s="309">
        <v>111.88333333333333</v>
      </c>
      <c r="J44" s="309">
        <v>106.99166666666666</v>
      </c>
      <c r="K44" s="309">
        <v>140.07500000000002</v>
      </c>
      <c r="L44" s="309">
        <v>137.85833333333332</v>
      </c>
      <c r="M44" s="309">
        <v>178.19999999999996</v>
      </c>
      <c r="N44" s="3"/>
      <c r="O44" s="3"/>
      <c r="P44" s="3"/>
      <c r="Q44" s="3"/>
      <c r="R44" s="3"/>
    </row>
    <row r="45" spans="1:18" ht="18" customHeight="1">
      <c r="A45" s="11"/>
      <c r="B45" s="222"/>
      <c r="C45" s="222"/>
      <c r="D45" s="222"/>
      <c r="E45" s="222"/>
      <c r="F45" s="222"/>
      <c r="G45" s="222"/>
      <c r="H45" s="222"/>
      <c r="I45" s="222"/>
      <c r="J45" s="222"/>
      <c r="K45" s="222"/>
      <c r="L45" s="222"/>
      <c r="M45" s="222"/>
      <c r="N45" s="3"/>
      <c r="O45" s="3"/>
      <c r="P45" s="3"/>
      <c r="Q45" s="3"/>
      <c r="R45" s="3"/>
    </row>
    <row r="46" spans="1:18" ht="18" customHeight="1">
      <c r="A46" s="357" t="s">
        <v>2034</v>
      </c>
      <c r="B46" s="365">
        <v>108</v>
      </c>
      <c r="C46" s="365">
        <v>109.7</v>
      </c>
      <c r="D46" s="365">
        <v>105.1</v>
      </c>
      <c r="E46" s="365">
        <v>106.9</v>
      </c>
      <c r="F46" s="365">
        <v>109.7</v>
      </c>
      <c r="G46" s="365">
        <v>105.8</v>
      </c>
      <c r="H46" s="365">
        <v>107.6</v>
      </c>
      <c r="I46" s="365">
        <v>113.6</v>
      </c>
      <c r="J46" s="365">
        <v>108.5</v>
      </c>
      <c r="K46" s="365">
        <v>132.9</v>
      </c>
      <c r="L46" s="365">
        <v>121.8</v>
      </c>
      <c r="M46" s="365">
        <v>178.7</v>
      </c>
      <c r="N46" s="3"/>
      <c r="O46" s="3"/>
      <c r="P46" s="3"/>
      <c r="Q46" s="3"/>
      <c r="R46" s="3"/>
    </row>
    <row r="47" spans="1:18" ht="18" customHeight="1">
      <c r="A47" s="357" t="s">
        <v>1857</v>
      </c>
      <c r="B47" s="365">
        <v>108.4</v>
      </c>
      <c r="C47" s="365">
        <v>110.1</v>
      </c>
      <c r="D47" s="365">
        <v>106.4</v>
      </c>
      <c r="E47" s="365">
        <v>106.3</v>
      </c>
      <c r="F47" s="365">
        <v>109.8</v>
      </c>
      <c r="G47" s="365">
        <v>106.4</v>
      </c>
      <c r="H47" s="365">
        <v>107.9</v>
      </c>
      <c r="I47" s="365">
        <v>114.2</v>
      </c>
      <c r="J47" s="365">
        <v>106.8</v>
      </c>
      <c r="K47" s="365">
        <v>132.1</v>
      </c>
      <c r="L47" s="365">
        <v>122.6</v>
      </c>
      <c r="M47" s="365">
        <v>180.1</v>
      </c>
      <c r="N47" s="3"/>
      <c r="O47" s="3"/>
      <c r="P47" s="3"/>
      <c r="Q47" s="3"/>
      <c r="R47" s="3"/>
    </row>
    <row r="48" spans="1:18" ht="18" customHeight="1">
      <c r="A48" s="358" t="s">
        <v>359</v>
      </c>
      <c r="B48" s="365">
        <v>108.1</v>
      </c>
      <c r="C48" s="365">
        <v>110.8</v>
      </c>
      <c r="D48" s="365">
        <v>106.2</v>
      </c>
      <c r="E48" s="365">
        <v>106.5</v>
      </c>
      <c r="F48" s="365">
        <v>109.5</v>
      </c>
      <c r="G48" s="365">
        <v>106.8</v>
      </c>
      <c r="H48" s="365">
        <v>107.9</v>
      </c>
      <c r="I48" s="365">
        <v>114.2</v>
      </c>
      <c r="J48" s="365">
        <v>106.6</v>
      </c>
      <c r="K48" s="365">
        <v>131.9</v>
      </c>
      <c r="L48" s="365">
        <v>122.1</v>
      </c>
      <c r="M48" s="365">
        <v>179.5</v>
      </c>
      <c r="N48" s="3"/>
      <c r="O48" s="3"/>
      <c r="P48" s="3"/>
      <c r="Q48" s="3"/>
      <c r="R48" s="3"/>
    </row>
    <row r="49" spans="1:18" ht="18" customHeight="1">
      <c r="A49" s="358" t="s">
        <v>360</v>
      </c>
      <c r="B49" s="365">
        <v>108.3</v>
      </c>
      <c r="C49" s="365">
        <v>111.5</v>
      </c>
      <c r="D49" s="365">
        <v>106.2</v>
      </c>
      <c r="E49" s="365">
        <v>107.7</v>
      </c>
      <c r="F49" s="365">
        <v>110</v>
      </c>
      <c r="G49" s="365">
        <v>107.1</v>
      </c>
      <c r="H49" s="365">
        <v>108</v>
      </c>
      <c r="I49" s="365">
        <v>114.6</v>
      </c>
      <c r="J49" s="365">
        <v>107.3</v>
      </c>
      <c r="K49" s="365">
        <v>132.6</v>
      </c>
      <c r="L49" s="365">
        <v>122</v>
      </c>
      <c r="M49" s="365">
        <v>180.8</v>
      </c>
      <c r="N49" s="3"/>
      <c r="O49" s="39"/>
      <c r="P49" s="39"/>
      <c r="Q49" s="39"/>
      <c r="R49" s="39"/>
    </row>
    <row r="50" spans="1:18" ht="18" customHeight="1">
      <c r="A50" s="358" t="s">
        <v>1937</v>
      </c>
      <c r="B50" s="365">
        <v>109.1</v>
      </c>
      <c r="C50" s="365">
        <v>111</v>
      </c>
      <c r="D50" s="365">
        <v>106.4</v>
      </c>
      <c r="E50" s="365">
        <v>107.8</v>
      </c>
      <c r="F50" s="365">
        <v>110.6</v>
      </c>
      <c r="G50" s="365">
        <v>107.1</v>
      </c>
      <c r="H50" s="365">
        <v>108.3</v>
      </c>
      <c r="I50" s="365">
        <v>114.8</v>
      </c>
      <c r="J50" s="365">
        <v>104.1</v>
      </c>
      <c r="K50" s="365">
        <v>133.9</v>
      </c>
      <c r="L50" s="365">
        <v>122.7</v>
      </c>
      <c r="M50" s="365">
        <v>182.6</v>
      </c>
      <c r="N50" s="3"/>
      <c r="O50" s="39"/>
      <c r="P50" s="39"/>
      <c r="Q50" s="39"/>
      <c r="R50" s="39"/>
    </row>
    <row r="51" spans="1:18" ht="18" customHeight="1">
      <c r="A51" s="358" t="s">
        <v>769</v>
      </c>
      <c r="B51" s="365">
        <v>109.3</v>
      </c>
      <c r="C51" s="365">
        <v>111</v>
      </c>
      <c r="D51" s="365">
        <v>106.9</v>
      </c>
      <c r="E51" s="365">
        <v>107.4</v>
      </c>
      <c r="F51" s="365">
        <v>111</v>
      </c>
      <c r="G51" s="365">
        <v>107.8</v>
      </c>
      <c r="H51" s="365">
        <v>108.4</v>
      </c>
      <c r="I51" s="365">
        <v>115.3</v>
      </c>
      <c r="J51" s="365">
        <v>105</v>
      </c>
      <c r="K51" s="365">
        <v>135.69999999999999</v>
      </c>
      <c r="L51" s="365">
        <v>124.3</v>
      </c>
      <c r="M51" s="365">
        <v>184.5</v>
      </c>
      <c r="N51" s="3"/>
      <c r="O51" s="39"/>
      <c r="P51" s="39"/>
      <c r="Q51" s="39"/>
      <c r="R51" s="39"/>
    </row>
    <row r="52" spans="1:18" ht="18" customHeight="1">
      <c r="A52" s="358" t="s">
        <v>101</v>
      </c>
      <c r="B52" s="365">
        <v>109.3</v>
      </c>
      <c r="C52" s="365">
        <v>111.5</v>
      </c>
      <c r="D52" s="365">
        <v>107.2</v>
      </c>
      <c r="E52" s="365">
        <v>107.6</v>
      </c>
      <c r="F52" s="365">
        <v>111</v>
      </c>
      <c r="G52" s="365">
        <v>108.2</v>
      </c>
      <c r="H52" s="365">
        <v>108.4</v>
      </c>
      <c r="I52" s="365">
        <v>115.8</v>
      </c>
      <c r="J52" s="365">
        <v>105.9</v>
      </c>
      <c r="K52" s="365">
        <v>137</v>
      </c>
      <c r="L52" s="365">
        <v>124.8</v>
      </c>
      <c r="M52" s="365">
        <v>184</v>
      </c>
      <c r="N52" s="3"/>
      <c r="O52" s="39"/>
      <c r="P52" s="39"/>
      <c r="Q52" s="39"/>
      <c r="R52" s="39"/>
    </row>
    <row r="53" spans="1:18" ht="18" customHeight="1">
      <c r="A53" s="358" t="s">
        <v>353</v>
      </c>
      <c r="B53" s="365">
        <v>110.2</v>
      </c>
      <c r="C53" s="365">
        <v>112.8</v>
      </c>
      <c r="D53" s="365">
        <v>107.9</v>
      </c>
      <c r="E53" s="365">
        <v>107.4</v>
      </c>
      <c r="F53" s="365">
        <v>111.5</v>
      </c>
      <c r="G53" s="365">
        <v>109.2</v>
      </c>
      <c r="H53" s="365">
        <v>108.7</v>
      </c>
      <c r="I53" s="365">
        <v>116.9</v>
      </c>
      <c r="J53" s="365">
        <v>107.1</v>
      </c>
      <c r="K53" s="365">
        <v>138.5</v>
      </c>
      <c r="L53" s="365">
        <v>124.1</v>
      </c>
      <c r="M53" s="365">
        <v>185.7</v>
      </c>
      <c r="N53" s="3"/>
      <c r="O53" s="39"/>
      <c r="P53" s="39"/>
      <c r="Q53" s="39"/>
      <c r="R53" s="39"/>
    </row>
    <row r="54" spans="1:18" ht="18" customHeight="1">
      <c r="A54" s="358" t="s">
        <v>354</v>
      </c>
      <c r="B54" s="365">
        <v>110.1</v>
      </c>
      <c r="C54" s="365">
        <v>112.8</v>
      </c>
      <c r="D54" s="365">
        <v>107.3</v>
      </c>
      <c r="E54" s="365">
        <v>107.2</v>
      </c>
      <c r="F54" s="365">
        <v>112</v>
      </c>
      <c r="G54" s="365">
        <v>108.7</v>
      </c>
      <c r="H54" s="365">
        <v>108.9</v>
      </c>
      <c r="I54" s="365">
        <v>117</v>
      </c>
      <c r="J54" s="365">
        <v>108.8</v>
      </c>
      <c r="K54" s="365">
        <v>138.5</v>
      </c>
      <c r="L54" s="365">
        <v>131</v>
      </c>
      <c r="M54" s="365">
        <v>188.7</v>
      </c>
      <c r="N54" s="3"/>
      <c r="O54" s="39"/>
      <c r="P54" s="39"/>
      <c r="Q54" s="39"/>
      <c r="R54" s="39"/>
    </row>
    <row r="55" spans="1:18" ht="18" customHeight="1">
      <c r="A55" s="358" t="s">
        <v>355</v>
      </c>
      <c r="B55" s="365">
        <v>110.3</v>
      </c>
      <c r="C55" s="365">
        <v>112.7</v>
      </c>
      <c r="D55" s="365">
        <v>107.3</v>
      </c>
      <c r="E55" s="365">
        <v>107.5</v>
      </c>
      <c r="F55" s="365">
        <v>112.8</v>
      </c>
      <c r="G55" s="365">
        <v>108.3</v>
      </c>
      <c r="H55" s="365">
        <v>108.8</v>
      </c>
      <c r="I55" s="365">
        <v>117.1</v>
      </c>
      <c r="J55" s="365">
        <v>109.6</v>
      </c>
      <c r="K55" s="365">
        <v>137.5</v>
      </c>
      <c r="L55" s="365">
        <v>132.80000000000001</v>
      </c>
      <c r="M55" s="365">
        <v>188.8</v>
      </c>
      <c r="N55" s="3"/>
      <c r="O55" s="39"/>
      <c r="P55" s="39"/>
      <c r="Q55" s="39"/>
      <c r="R55" s="39"/>
    </row>
    <row r="56" spans="1:18" ht="18" customHeight="1">
      <c r="A56" s="358" t="s">
        <v>356</v>
      </c>
      <c r="B56" s="365">
        <v>111</v>
      </c>
      <c r="C56" s="365">
        <v>113.5</v>
      </c>
      <c r="D56" s="365">
        <v>108.1</v>
      </c>
      <c r="E56" s="365">
        <v>107.4</v>
      </c>
      <c r="F56" s="365">
        <v>112.8</v>
      </c>
      <c r="G56" s="365">
        <v>109.6</v>
      </c>
      <c r="H56" s="365">
        <v>108.9</v>
      </c>
      <c r="I56" s="365">
        <v>117.3</v>
      </c>
      <c r="J56" s="365">
        <v>111.2</v>
      </c>
      <c r="K56" s="365">
        <v>138.80000000000001</v>
      </c>
      <c r="L56" s="365">
        <v>138.4</v>
      </c>
      <c r="M56" s="365">
        <v>188.6</v>
      </c>
      <c r="N56" s="3"/>
      <c r="O56" s="39"/>
      <c r="P56" s="39"/>
      <c r="Q56" s="39"/>
      <c r="R56" s="39"/>
    </row>
    <row r="57" spans="1:18" ht="18" customHeight="1">
      <c r="A57" s="358" t="s">
        <v>357</v>
      </c>
      <c r="B57" s="365">
        <v>111.6</v>
      </c>
      <c r="C57" s="365">
        <v>113.6</v>
      </c>
      <c r="D57" s="365">
        <v>108.4</v>
      </c>
      <c r="E57" s="365">
        <v>107.2</v>
      </c>
      <c r="F57" s="365">
        <v>113</v>
      </c>
      <c r="G57" s="365">
        <v>110</v>
      </c>
      <c r="H57" s="365">
        <v>109</v>
      </c>
      <c r="I57" s="365">
        <v>117.5</v>
      </c>
      <c r="J57" s="365">
        <v>112.2</v>
      </c>
      <c r="K57" s="365">
        <v>138.80000000000001</v>
      </c>
      <c r="L57" s="365">
        <v>137.5</v>
      </c>
      <c r="M57" s="365">
        <v>176.3</v>
      </c>
      <c r="N57" s="3"/>
      <c r="O57" s="39"/>
      <c r="P57" s="39"/>
      <c r="Q57" s="39"/>
      <c r="R57" s="39"/>
    </row>
    <row r="58" spans="1:18" ht="18" customHeight="1">
      <c r="A58" s="358" t="s">
        <v>358</v>
      </c>
      <c r="B58" s="365">
        <v>111.6</v>
      </c>
      <c r="C58" s="365">
        <v>113.8</v>
      </c>
      <c r="D58" s="365">
        <v>108.2</v>
      </c>
      <c r="E58" s="365">
        <v>107.3</v>
      </c>
      <c r="F58" s="365">
        <v>113.7</v>
      </c>
      <c r="G58" s="365">
        <v>110.4</v>
      </c>
      <c r="H58" s="365">
        <v>109.1</v>
      </c>
      <c r="I58" s="365">
        <v>118</v>
      </c>
      <c r="J58" s="365">
        <v>128.19999999999999</v>
      </c>
      <c r="K58" s="365">
        <v>139.9</v>
      </c>
      <c r="L58" s="365">
        <v>131.30000000000001</v>
      </c>
      <c r="M58" s="365">
        <v>163.69999999999999</v>
      </c>
      <c r="N58" s="3"/>
      <c r="O58" s="39"/>
      <c r="P58" s="39"/>
      <c r="Q58" s="39"/>
      <c r="R58" s="39"/>
    </row>
    <row r="59" spans="1:18" ht="18" customHeight="1">
      <c r="A59" s="358" t="s">
        <v>1857</v>
      </c>
      <c r="B59" s="365">
        <v>112.5</v>
      </c>
      <c r="C59" s="365">
        <v>113.7</v>
      </c>
      <c r="D59" s="365">
        <v>108.6</v>
      </c>
      <c r="E59" s="365">
        <v>108</v>
      </c>
      <c r="F59" s="365">
        <v>114.1</v>
      </c>
      <c r="G59" s="365">
        <v>111.1</v>
      </c>
      <c r="H59" s="365">
        <v>109.2</v>
      </c>
      <c r="I59" s="365">
        <v>118.2</v>
      </c>
      <c r="J59" s="365">
        <v>136.80000000000001</v>
      </c>
      <c r="K59" s="365">
        <v>140.1</v>
      </c>
      <c r="L59" s="365">
        <v>129.9</v>
      </c>
      <c r="M59" s="365">
        <v>164.4</v>
      </c>
      <c r="N59" s="3"/>
      <c r="O59" s="39"/>
      <c r="P59" s="39"/>
      <c r="Q59" s="39"/>
      <c r="R59" s="39"/>
    </row>
    <row r="60" spans="1:18" ht="18" customHeight="1">
      <c r="A60" s="358" t="s">
        <v>359</v>
      </c>
      <c r="B60" s="1245">
        <v>112.8</v>
      </c>
      <c r="C60" s="1245">
        <v>113.1</v>
      </c>
      <c r="D60" s="1245">
        <v>109.2</v>
      </c>
      <c r="E60" s="1245">
        <v>108</v>
      </c>
      <c r="F60" s="1245">
        <v>114.4</v>
      </c>
      <c r="G60" s="1245">
        <v>110.6</v>
      </c>
      <c r="H60" s="1245">
        <v>109.8</v>
      </c>
      <c r="I60" s="1245">
        <v>118.8</v>
      </c>
      <c r="J60" s="1245">
        <v>138.4</v>
      </c>
      <c r="K60" s="1245">
        <v>140.19999999999999</v>
      </c>
      <c r="L60" s="1245">
        <v>133.69999999999999</v>
      </c>
      <c r="M60" s="1245">
        <v>166.7</v>
      </c>
      <c r="N60" s="3"/>
      <c r="O60" s="39"/>
      <c r="P60" s="39"/>
      <c r="Q60" s="39"/>
      <c r="R60" s="39"/>
    </row>
    <row r="61" spans="1:18" ht="18" customHeight="1">
      <c r="A61" s="358"/>
      <c r="B61" s="365"/>
      <c r="C61" s="365"/>
      <c r="D61" s="365"/>
      <c r="E61" s="365"/>
      <c r="F61" s="365"/>
      <c r="G61" s="365"/>
      <c r="H61" s="365"/>
      <c r="I61" s="365"/>
      <c r="J61" s="365"/>
      <c r="K61" s="365"/>
      <c r="L61" s="365"/>
      <c r="M61" s="365"/>
      <c r="N61" s="3"/>
      <c r="O61" s="39"/>
      <c r="P61" s="39"/>
      <c r="Q61" s="39"/>
      <c r="R61" s="39"/>
    </row>
    <row r="62" spans="1:18" ht="18" customHeight="1">
      <c r="A62" s="152" t="s">
        <v>34</v>
      </c>
      <c r="B62" s="2188">
        <f>((B60/B59)*100)-100</f>
        <v>0.26666666666666572</v>
      </c>
      <c r="C62" s="2188">
        <f t="shared" ref="C62:M62" si="3">((C60/C59)*100)-100</f>
        <v>-0.52770448548812965</v>
      </c>
      <c r="D62" s="2188">
        <f t="shared" si="3"/>
        <v>0.552486187845318</v>
      </c>
      <c r="E62" s="2188">
        <f t="shared" si="3"/>
        <v>0</v>
      </c>
      <c r="F62" s="2188">
        <f t="shared" si="3"/>
        <v>0.26292725679229534</v>
      </c>
      <c r="G62" s="2188">
        <f t="shared" si="3"/>
        <v>-0.45004500450045271</v>
      </c>
      <c r="H62" s="2188">
        <f t="shared" si="3"/>
        <v>0.54945054945054039</v>
      </c>
      <c r="I62" s="2188">
        <f t="shared" si="3"/>
        <v>0.50761421319795375</v>
      </c>
      <c r="J62" s="2188">
        <f t="shared" si="3"/>
        <v>1.1695906432748444</v>
      </c>
      <c r="K62" s="2188">
        <f t="shared" si="3"/>
        <v>7.1377587437538637E-2</v>
      </c>
      <c r="L62" s="2188">
        <f t="shared" si="3"/>
        <v>2.9253271747498104</v>
      </c>
      <c r="M62" s="2188">
        <f t="shared" si="3"/>
        <v>1.399026763990264</v>
      </c>
      <c r="N62" s="3"/>
      <c r="O62" s="39"/>
      <c r="P62" s="39"/>
      <c r="Q62" s="39"/>
      <c r="R62" s="39"/>
    </row>
    <row r="63" spans="1:18" ht="18" customHeight="1" thickBot="1">
      <c r="A63" s="153" t="s">
        <v>36</v>
      </c>
      <c r="B63" s="2189">
        <f>((B60/B48)*100)-100</f>
        <v>4.3478260869565162</v>
      </c>
      <c r="C63" s="2189">
        <f t="shared" ref="C63:M63" si="4">((C60/C48)*100)-100</f>
        <v>2.0758122743682321</v>
      </c>
      <c r="D63" s="2189">
        <f t="shared" si="4"/>
        <v>2.8248587570621595</v>
      </c>
      <c r="E63" s="2189">
        <f t="shared" si="4"/>
        <v>1.4084507042253449</v>
      </c>
      <c r="F63" s="2189">
        <f t="shared" si="4"/>
        <v>4.4748858447488686</v>
      </c>
      <c r="G63" s="2189">
        <f t="shared" si="4"/>
        <v>3.5580524344569255</v>
      </c>
      <c r="H63" s="2189">
        <f t="shared" si="4"/>
        <v>1.7608897126969225</v>
      </c>
      <c r="I63" s="2189">
        <f t="shared" si="4"/>
        <v>4.0280210157618086</v>
      </c>
      <c r="J63" s="2189">
        <f t="shared" si="4"/>
        <v>29.831144465290834</v>
      </c>
      <c r="K63" s="2189">
        <f t="shared" si="4"/>
        <v>6.292645943896872</v>
      </c>
      <c r="L63" s="2189">
        <f t="shared" si="4"/>
        <v>9.5004095004094893</v>
      </c>
      <c r="M63" s="2189">
        <f t="shared" si="4"/>
        <v>-7.1309192200557163</v>
      </c>
      <c r="N63" s="3"/>
      <c r="O63" s="39"/>
      <c r="P63" s="39"/>
      <c r="Q63" s="39"/>
      <c r="R63" s="39"/>
    </row>
    <row r="64" spans="1:18" ht="18" customHeight="1">
      <c r="A64" s="178"/>
      <c r="B64" s="188"/>
      <c r="C64" s="188"/>
      <c r="D64" s="188"/>
      <c r="E64" s="188"/>
      <c r="F64" s="188"/>
      <c r="G64" s="188"/>
      <c r="H64" s="188"/>
      <c r="I64" s="188"/>
      <c r="J64" s="188"/>
      <c r="K64" s="188"/>
      <c r="L64" s="188"/>
      <c r="M64" s="188"/>
      <c r="N64" s="3"/>
      <c r="O64" s="39"/>
      <c r="P64" s="39"/>
      <c r="Q64" s="39"/>
      <c r="R64" s="39"/>
    </row>
    <row r="65" spans="14:18" ht="18" customHeight="1">
      <c r="N65" s="3"/>
      <c r="O65" s="39"/>
      <c r="P65" s="39"/>
      <c r="Q65" s="39"/>
      <c r="R65" s="39"/>
    </row>
    <row r="66" spans="14:18" ht="18" customHeight="1">
      <c r="N66" s="3"/>
      <c r="O66" s="39"/>
      <c r="P66" s="39"/>
      <c r="Q66" s="39"/>
      <c r="R66" s="39"/>
    </row>
    <row r="67" spans="14:18" ht="18" customHeight="1">
      <c r="N67" s="3"/>
      <c r="O67" s="39"/>
      <c r="P67" s="39"/>
      <c r="Q67" s="39"/>
      <c r="R67" s="39"/>
    </row>
    <row r="68" spans="14:18" ht="18" customHeight="1">
      <c r="N68" s="3"/>
      <c r="O68" s="39"/>
      <c r="P68" s="39"/>
      <c r="Q68" s="39"/>
      <c r="R68" s="39"/>
    </row>
    <row r="69" spans="14:18" ht="18" customHeight="1">
      <c r="N69" s="3"/>
      <c r="O69" s="39"/>
      <c r="P69" s="39"/>
      <c r="Q69" s="39"/>
      <c r="R69" s="39"/>
    </row>
    <row r="70" spans="14:18" ht="18" customHeight="1">
      <c r="N70" s="3"/>
      <c r="O70" s="39"/>
      <c r="P70" s="39"/>
      <c r="Q70" s="39"/>
      <c r="R70" s="39"/>
    </row>
    <row r="71" spans="14:18" ht="18" customHeight="1">
      <c r="N71" s="3"/>
      <c r="O71" s="39"/>
      <c r="P71" s="39"/>
      <c r="Q71" s="39"/>
      <c r="R71" s="39"/>
    </row>
    <row r="72" spans="14:18" ht="18" customHeight="1">
      <c r="N72" s="3"/>
      <c r="O72" s="39"/>
      <c r="P72" s="39"/>
      <c r="Q72" s="39"/>
      <c r="R72" s="39"/>
    </row>
    <row r="73" spans="14:18" ht="18" customHeight="1">
      <c r="N73" s="3"/>
      <c r="O73" s="39"/>
      <c r="P73" s="39"/>
      <c r="Q73" s="39"/>
      <c r="R73" s="39"/>
    </row>
    <row r="74" spans="14:18" ht="18" customHeight="1">
      <c r="N74" s="3"/>
      <c r="O74" s="39"/>
      <c r="P74" s="39"/>
      <c r="Q74" s="39"/>
      <c r="R74" s="39"/>
    </row>
    <row r="75" spans="14:18" ht="18" customHeight="1">
      <c r="N75" s="3"/>
      <c r="O75" s="39"/>
      <c r="P75" s="39"/>
      <c r="Q75" s="39"/>
      <c r="R75" s="39"/>
    </row>
    <row r="76" spans="14:18" ht="18" customHeight="1">
      <c r="N76" s="3"/>
      <c r="O76" s="39"/>
      <c r="P76" s="39"/>
      <c r="Q76" s="39"/>
      <c r="R76" s="39"/>
    </row>
    <row r="77" spans="14:18" ht="16.5" customHeight="1">
      <c r="N77" s="3"/>
      <c r="O77" s="39"/>
      <c r="P77" s="39"/>
      <c r="Q77" s="39"/>
      <c r="R77" s="39"/>
    </row>
    <row r="78" spans="14:18" ht="15.75" customHeight="1">
      <c r="N78" s="39"/>
      <c r="O78" s="39"/>
      <c r="P78" s="39"/>
      <c r="Q78" s="39"/>
      <c r="R78" s="39"/>
    </row>
    <row r="79" spans="14:18" ht="10" customHeight="1"/>
  </sheetData>
  <mergeCells count="4">
    <mergeCell ref="C2:D2"/>
    <mergeCell ref="E2:I2"/>
    <mergeCell ref="E36:I36"/>
    <mergeCell ref="J36:K36"/>
  </mergeCells>
  <phoneticPr fontId="70"/>
  <pageMargins left="0.70866141732283472" right="0.23622047244094488" top="0.39370078740157483" bottom="0.55118110236220474" header="0.51181102362204722" footer="0.51181102362204722"/>
  <pageSetup paperSize="9" scale="71"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95AE3E-313F-4D16-AFD6-E989551F33CA}">
  <sheetPr>
    <tabColor rgb="FFFF6699"/>
  </sheetPr>
  <dimension ref="A1:Q83"/>
  <sheetViews>
    <sheetView showGridLines="0" view="pageBreakPreview" topLeftCell="A31" zoomScaleNormal="100" zoomScaleSheetLayoutView="100" workbookViewId="0">
      <selection activeCell="M35" sqref="M35"/>
    </sheetView>
  </sheetViews>
  <sheetFormatPr defaultColWidth="10.58203125" defaultRowHeight="14"/>
  <cols>
    <col min="1" max="1" width="9.33203125" style="40" customWidth="1"/>
    <col min="2" max="8" width="7.58203125" style="40" customWidth="1"/>
    <col min="9" max="9" width="8.58203125" style="40" customWidth="1"/>
    <col min="10" max="12" width="7.58203125" style="40" customWidth="1"/>
    <col min="13" max="13" width="8.58203125" style="40" customWidth="1"/>
    <col min="14" max="16384" width="10.58203125" style="40"/>
  </cols>
  <sheetData>
    <row r="1" spans="1:17" ht="15.75" customHeight="1"/>
    <row r="2" spans="1:17" s="1" customFormat="1" ht="23.25" customHeight="1">
      <c r="A2" s="2565" t="s">
        <v>677</v>
      </c>
      <c r="B2" s="2565"/>
      <c r="C2" s="2565"/>
      <c r="D2" s="2565"/>
      <c r="E2" s="2565"/>
      <c r="F2" s="2565"/>
      <c r="G2" s="2565"/>
      <c r="H2" s="2565"/>
      <c r="I2" s="2565"/>
      <c r="J2" s="2565"/>
      <c r="K2" s="2565"/>
      <c r="L2" s="2565"/>
      <c r="M2" s="2565"/>
      <c r="N2" s="3"/>
      <c r="O2" s="3"/>
      <c r="P2" s="3"/>
      <c r="Q2" s="3"/>
    </row>
    <row r="3" spans="1:17" s="1" customFormat="1" ht="15.75" customHeight="1" thickBot="1">
      <c r="A3" s="3" t="s">
        <v>678</v>
      </c>
      <c r="B3" s="3"/>
      <c r="I3" s="2460" t="s">
        <v>679</v>
      </c>
      <c r="J3" s="2460"/>
      <c r="K3" s="2460"/>
      <c r="L3" s="2460"/>
      <c r="M3" s="2460"/>
      <c r="N3" s="3"/>
      <c r="O3" s="3"/>
      <c r="P3" s="3"/>
      <c r="Q3" s="3"/>
    </row>
    <row r="4" spans="1:17" ht="15.75" customHeight="1">
      <c r="A4" s="111"/>
      <c r="B4" s="366"/>
      <c r="C4" s="366"/>
      <c r="D4" s="366"/>
      <c r="E4" s="367" t="s">
        <v>680</v>
      </c>
      <c r="F4" s="367" t="s">
        <v>607</v>
      </c>
      <c r="G4" s="367" t="s">
        <v>608</v>
      </c>
      <c r="H4" s="367" t="s">
        <v>681</v>
      </c>
      <c r="I4" s="367" t="s">
        <v>682</v>
      </c>
      <c r="J4" s="368"/>
      <c r="K4" s="367" t="s">
        <v>612</v>
      </c>
      <c r="L4" s="366"/>
      <c r="M4" s="367" t="s">
        <v>683</v>
      </c>
      <c r="N4" s="39"/>
      <c r="O4" s="39"/>
      <c r="P4" s="39"/>
      <c r="Q4" s="39"/>
    </row>
    <row r="5" spans="1:17" ht="15.75" customHeight="1">
      <c r="A5" s="369" t="s">
        <v>5</v>
      </c>
      <c r="B5" s="1723" t="s">
        <v>684</v>
      </c>
      <c r="C5" s="1723" t="s">
        <v>604</v>
      </c>
      <c r="D5" s="1723" t="s">
        <v>605</v>
      </c>
      <c r="E5" s="1723" t="s">
        <v>665</v>
      </c>
      <c r="F5" s="1723" t="s">
        <v>685</v>
      </c>
      <c r="G5" s="1814"/>
      <c r="H5" s="1721"/>
      <c r="I5" s="1723" t="s">
        <v>665</v>
      </c>
      <c r="J5" s="1723" t="s">
        <v>611</v>
      </c>
      <c r="K5" s="1814"/>
      <c r="L5" s="1723" t="s">
        <v>686</v>
      </c>
      <c r="M5" s="1723" t="s">
        <v>687</v>
      </c>
      <c r="N5" s="39"/>
      <c r="O5" s="39"/>
      <c r="P5" s="39"/>
      <c r="Q5" s="39"/>
    </row>
    <row r="6" spans="1:17" ht="15.75" customHeight="1">
      <c r="A6" s="108"/>
      <c r="B6" s="113"/>
      <c r="C6" s="113"/>
      <c r="D6" s="113"/>
      <c r="E6" s="114" t="s">
        <v>688</v>
      </c>
      <c r="F6" s="114" t="s">
        <v>689</v>
      </c>
      <c r="G6" s="114" t="s">
        <v>618</v>
      </c>
      <c r="H6" s="114" t="s">
        <v>690</v>
      </c>
      <c r="I6" s="114" t="s">
        <v>691</v>
      </c>
      <c r="J6" s="112" t="s">
        <v>633</v>
      </c>
      <c r="K6" s="114" t="s">
        <v>621</v>
      </c>
      <c r="L6" s="113"/>
      <c r="M6" s="114" t="s">
        <v>692</v>
      </c>
      <c r="N6" s="39"/>
      <c r="O6" s="39"/>
      <c r="P6" s="39"/>
      <c r="Q6" s="39"/>
    </row>
    <row r="7" spans="1:17" s="371" customFormat="1" ht="15.75" customHeight="1">
      <c r="A7" s="1658" t="s">
        <v>1888</v>
      </c>
      <c r="B7" s="1815">
        <v>99.8</v>
      </c>
      <c r="C7" s="1815">
        <v>97.9</v>
      </c>
      <c r="D7" s="1815">
        <v>98.6</v>
      </c>
      <c r="E7" s="1815">
        <v>102.1</v>
      </c>
      <c r="F7" s="1815">
        <v>98.2</v>
      </c>
      <c r="G7" s="1816">
        <v>97.8</v>
      </c>
      <c r="H7" s="1815">
        <v>99.3</v>
      </c>
      <c r="I7" s="1815">
        <v>100.3</v>
      </c>
      <c r="J7" s="1815">
        <v>113.2</v>
      </c>
      <c r="K7" s="1815">
        <v>100.8</v>
      </c>
      <c r="L7" s="1815">
        <v>104.4</v>
      </c>
      <c r="M7" s="1815">
        <v>99.9</v>
      </c>
      <c r="N7" s="370"/>
      <c r="O7" s="370"/>
      <c r="P7" s="370"/>
      <c r="Q7" s="370"/>
    </row>
    <row r="8" spans="1:17" s="371" customFormat="1" ht="15.75" customHeight="1">
      <c r="A8" s="2149" t="s">
        <v>632</v>
      </c>
      <c r="B8" s="1817">
        <v>100</v>
      </c>
      <c r="C8" s="1815">
        <v>100</v>
      </c>
      <c r="D8" s="1815">
        <v>100</v>
      </c>
      <c r="E8" s="1815">
        <v>100</v>
      </c>
      <c r="F8" s="1815">
        <v>100</v>
      </c>
      <c r="G8" s="1816">
        <v>100</v>
      </c>
      <c r="H8" s="1815">
        <v>100</v>
      </c>
      <c r="I8" s="1815">
        <v>100</v>
      </c>
      <c r="J8" s="1815">
        <v>100</v>
      </c>
      <c r="K8" s="1815">
        <v>100</v>
      </c>
      <c r="L8" s="1815">
        <v>100</v>
      </c>
      <c r="M8" s="1815">
        <v>100</v>
      </c>
      <c r="N8" s="370"/>
      <c r="O8" s="370"/>
      <c r="P8" s="370"/>
      <c r="Q8" s="370"/>
    </row>
    <row r="9" spans="1:17" s="371" customFormat="1" ht="15.75" customHeight="1">
      <c r="A9" s="2149" t="s">
        <v>624</v>
      </c>
      <c r="B9" s="1818">
        <v>99.6</v>
      </c>
      <c r="C9" s="1815">
        <v>99.6</v>
      </c>
      <c r="D9" s="1815">
        <v>100.6</v>
      </c>
      <c r="E9" s="1815">
        <v>102.7</v>
      </c>
      <c r="F9" s="1815">
        <v>101.4</v>
      </c>
      <c r="G9" s="1816">
        <v>101.3</v>
      </c>
      <c r="H9" s="1815">
        <v>99.4</v>
      </c>
      <c r="I9" s="1815">
        <v>94.3</v>
      </c>
      <c r="J9" s="1815">
        <v>99.7</v>
      </c>
      <c r="K9" s="1815">
        <v>101.6</v>
      </c>
      <c r="L9" s="1815">
        <v>100.9</v>
      </c>
      <c r="M9" s="1815">
        <v>99.9</v>
      </c>
      <c r="N9" s="370"/>
      <c r="O9" s="370"/>
      <c r="P9" s="370"/>
      <c r="Q9" s="370"/>
    </row>
    <row r="10" spans="1:17" s="371" customFormat="1" ht="15.75" customHeight="1">
      <c r="A10" s="2149" t="s">
        <v>1698</v>
      </c>
      <c r="B10" s="1818">
        <v>101.4</v>
      </c>
      <c r="C10" s="1815">
        <v>102.8</v>
      </c>
      <c r="D10" s="1815">
        <v>101.5</v>
      </c>
      <c r="E10" s="1815">
        <v>113.5</v>
      </c>
      <c r="F10" s="1815">
        <v>105.6</v>
      </c>
      <c r="G10" s="1816">
        <v>104.4</v>
      </c>
      <c r="H10" s="1815">
        <v>99.9</v>
      </c>
      <c r="I10" s="1815">
        <v>91.4</v>
      </c>
      <c r="J10" s="1815">
        <v>100.1</v>
      </c>
      <c r="K10" s="1815">
        <v>102.8</v>
      </c>
      <c r="L10" s="1815">
        <v>101.8</v>
      </c>
      <c r="M10" s="1815">
        <v>101.6</v>
      </c>
      <c r="N10" s="370"/>
      <c r="O10" s="370"/>
      <c r="P10" s="370"/>
      <c r="Q10" s="370"/>
    </row>
    <row r="11" spans="1:17" s="371" customFormat="1" ht="15.75" customHeight="1">
      <c r="A11" s="2149" t="s">
        <v>1889</v>
      </c>
      <c r="B11" s="1818">
        <v>104</v>
      </c>
      <c r="C11" s="1815">
        <v>111</v>
      </c>
      <c r="D11" s="1815">
        <v>102.2</v>
      </c>
      <c r="E11" s="1815">
        <v>102.3</v>
      </c>
      <c r="F11" s="1815">
        <v>110.6</v>
      </c>
      <c r="G11" s="1816">
        <v>104.8</v>
      </c>
      <c r="H11" s="1815">
        <v>101.8</v>
      </c>
      <c r="I11" s="1815">
        <v>93.3</v>
      </c>
      <c r="J11" s="1815">
        <v>100.7</v>
      </c>
      <c r="K11" s="1815">
        <v>106.1</v>
      </c>
      <c r="L11" s="1815">
        <v>103.1</v>
      </c>
      <c r="M11" s="1815">
        <v>104.1</v>
      </c>
      <c r="N11" s="370"/>
      <c r="O11" s="370"/>
      <c r="P11" s="370"/>
      <c r="Q11" s="370"/>
    </row>
    <row r="12" spans="1:17" s="371" customFormat="1" ht="15.75" customHeight="1">
      <c r="A12" s="372"/>
      <c r="B12" s="1819"/>
      <c r="C12" s="1819"/>
      <c r="D12" s="1819"/>
      <c r="E12" s="1819"/>
      <c r="F12" s="1819"/>
      <c r="G12" s="1819"/>
      <c r="H12" s="1819"/>
      <c r="I12" s="1819"/>
      <c r="J12" s="1819"/>
      <c r="K12" s="1819"/>
      <c r="L12" s="1819"/>
      <c r="M12" s="1819"/>
      <c r="N12" s="370"/>
      <c r="O12" s="370"/>
      <c r="P12" s="370"/>
      <c r="Q12" s="370"/>
    </row>
    <row r="13" spans="1:17" ht="15.75" customHeight="1">
      <c r="A13" s="373" t="s">
        <v>2032</v>
      </c>
      <c r="B13" s="1820">
        <v>104.4</v>
      </c>
      <c r="C13" s="1815">
        <v>112.7</v>
      </c>
      <c r="D13" s="1815">
        <v>102.2</v>
      </c>
      <c r="E13" s="1815">
        <v>93.9</v>
      </c>
      <c r="F13" s="1815">
        <v>112.6</v>
      </c>
      <c r="G13" s="1816">
        <v>106</v>
      </c>
      <c r="H13" s="1815">
        <v>101.8</v>
      </c>
      <c r="I13" s="1815">
        <v>94.5</v>
      </c>
      <c r="J13" s="1815">
        <v>100.9</v>
      </c>
      <c r="K13" s="1815">
        <v>107.7</v>
      </c>
      <c r="L13" s="1815">
        <v>103.4</v>
      </c>
      <c r="M13" s="1815">
        <v>104.2</v>
      </c>
      <c r="N13" s="348"/>
      <c r="O13" s="348"/>
      <c r="P13" s="348"/>
      <c r="Q13" s="348"/>
    </row>
    <row r="14" spans="1:17" ht="15.75" customHeight="1">
      <c r="A14" s="373" t="s">
        <v>693</v>
      </c>
      <c r="B14" s="1815">
        <v>105</v>
      </c>
      <c r="C14" s="1815">
        <v>113</v>
      </c>
      <c r="D14" s="1815">
        <v>102.2</v>
      </c>
      <c r="E14" s="1815">
        <v>101.3</v>
      </c>
      <c r="F14" s="1815">
        <v>114.5</v>
      </c>
      <c r="G14" s="1816">
        <v>106.7</v>
      </c>
      <c r="H14" s="1815">
        <v>101.9</v>
      </c>
      <c r="I14" s="1815">
        <v>94.5</v>
      </c>
      <c r="J14" s="1815">
        <v>100.9</v>
      </c>
      <c r="K14" s="1815">
        <v>107.6</v>
      </c>
      <c r="L14" s="1815">
        <v>103.6</v>
      </c>
      <c r="M14" s="1815">
        <v>104.9</v>
      </c>
      <c r="N14" s="348"/>
      <c r="O14" s="348"/>
      <c r="P14" s="348"/>
      <c r="Q14" s="348"/>
    </row>
    <row r="15" spans="1:17" ht="15.75" customHeight="1">
      <c r="A15" s="2150" t="s">
        <v>510</v>
      </c>
      <c r="B15" s="374">
        <v>105</v>
      </c>
      <c r="C15" s="1815">
        <v>113</v>
      </c>
      <c r="D15" s="1815">
        <v>102.2</v>
      </c>
      <c r="E15" s="1815">
        <v>101.4</v>
      </c>
      <c r="F15" s="1815">
        <v>114</v>
      </c>
      <c r="G15" s="1816">
        <v>107.4</v>
      </c>
      <c r="H15" s="1815">
        <v>102.1</v>
      </c>
      <c r="I15" s="1815">
        <v>94.4</v>
      </c>
      <c r="J15" s="1815">
        <v>100.9</v>
      </c>
      <c r="K15" s="1815">
        <v>106.8</v>
      </c>
      <c r="L15" s="1815">
        <v>103.6</v>
      </c>
      <c r="M15" s="1815">
        <v>105</v>
      </c>
      <c r="N15" s="348"/>
      <c r="O15" s="348"/>
      <c r="P15" s="348"/>
      <c r="Q15" s="348"/>
    </row>
    <row r="16" spans="1:17" ht="15.75" customHeight="1">
      <c r="A16" s="2150" t="s">
        <v>511</v>
      </c>
      <c r="B16" s="374">
        <v>104.9</v>
      </c>
      <c r="C16" s="1815">
        <v>112.2</v>
      </c>
      <c r="D16" s="1815">
        <v>102.3</v>
      </c>
      <c r="E16" s="1815">
        <v>102.7</v>
      </c>
      <c r="F16" s="1815">
        <v>111.7</v>
      </c>
      <c r="G16" s="1816">
        <v>106.2</v>
      </c>
      <c r="H16" s="1815">
        <v>102</v>
      </c>
      <c r="I16" s="1815">
        <v>95</v>
      </c>
      <c r="J16" s="1815">
        <v>100.9</v>
      </c>
      <c r="K16" s="1815">
        <v>107.5</v>
      </c>
      <c r="L16" s="1815">
        <v>103.6</v>
      </c>
      <c r="M16" s="1815">
        <v>105</v>
      </c>
      <c r="N16" s="375"/>
      <c r="O16" s="348"/>
      <c r="P16" s="348"/>
      <c r="Q16" s="348"/>
    </row>
    <row r="17" spans="1:17" ht="15.75" customHeight="1">
      <c r="A17" s="2150" t="s">
        <v>1903</v>
      </c>
      <c r="B17" s="374">
        <v>104.9</v>
      </c>
      <c r="C17" s="1815">
        <v>112.8</v>
      </c>
      <c r="D17" s="1815">
        <v>102.2</v>
      </c>
      <c r="E17" s="1815">
        <v>102.7</v>
      </c>
      <c r="F17" s="1815">
        <v>111.7</v>
      </c>
      <c r="G17" s="1816">
        <v>103.6</v>
      </c>
      <c r="H17" s="1815">
        <v>102</v>
      </c>
      <c r="I17" s="1815">
        <v>95</v>
      </c>
      <c r="J17" s="1815">
        <v>100.9</v>
      </c>
      <c r="K17" s="1815">
        <v>107.5</v>
      </c>
      <c r="L17" s="1815">
        <v>103.3</v>
      </c>
      <c r="M17" s="1815">
        <v>104.9</v>
      </c>
      <c r="N17" s="375"/>
      <c r="O17" s="348"/>
      <c r="P17" s="348"/>
      <c r="Q17" s="348"/>
    </row>
    <row r="18" spans="1:17" ht="15.75" customHeight="1">
      <c r="A18" s="2150" t="s">
        <v>1936</v>
      </c>
      <c r="B18" s="374">
        <v>105.4</v>
      </c>
      <c r="C18" s="1815">
        <v>114.4</v>
      </c>
      <c r="D18" s="1815">
        <v>102.2</v>
      </c>
      <c r="E18" s="1815">
        <v>102.9</v>
      </c>
      <c r="F18" s="1815">
        <v>110.8</v>
      </c>
      <c r="G18" s="1816">
        <v>103.9</v>
      </c>
      <c r="H18" s="1815">
        <v>102.1</v>
      </c>
      <c r="I18" s="1815">
        <v>94.9</v>
      </c>
      <c r="J18" s="1815">
        <v>100.9</v>
      </c>
      <c r="K18" s="1815">
        <v>109</v>
      </c>
      <c r="L18" s="1815">
        <v>103.3</v>
      </c>
      <c r="M18" s="1815">
        <v>105.1</v>
      </c>
      <c r="N18" s="375"/>
      <c r="O18" s="348"/>
      <c r="P18" s="348"/>
      <c r="Q18" s="348"/>
    </row>
    <row r="19" spans="1:17" ht="15.75" customHeight="1">
      <c r="A19" s="2150" t="s">
        <v>503</v>
      </c>
      <c r="B19" s="374">
        <v>105.4</v>
      </c>
      <c r="C19" s="1815">
        <v>113.8</v>
      </c>
      <c r="D19" s="1815">
        <v>102.1</v>
      </c>
      <c r="E19" s="1815">
        <v>103.2</v>
      </c>
      <c r="F19" s="1815">
        <v>111.1</v>
      </c>
      <c r="G19" s="1816">
        <v>104.2</v>
      </c>
      <c r="H19" s="1815">
        <v>102.3</v>
      </c>
      <c r="I19" s="1815">
        <v>94.8</v>
      </c>
      <c r="J19" s="1815">
        <v>101.5</v>
      </c>
      <c r="K19" s="1815">
        <v>109.8</v>
      </c>
      <c r="L19" s="1815">
        <v>103.5</v>
      </c>
      <c r="M19" s="1815">
        <v>105.1</v>
      </c>
      <c r="N19" s="375"/>
      <c r="O19" s="348"/>
      <c r="P19" s="348"/>
      <c r="Q19" s="348"/>
    </row>
    <row r="20" spans="1:17" ht="15.75" customHeight="1">
      <c r="A20" s="2150" t="s">
        <v>504</v>
      </c>
      <c r="B20" s="374">
        <v>105.9</v>
      </c>
      <c r="C20" s="1815">
        <v>114.9</v>
      </c>
      <c r="D20" s="1815">
        <v>102.5</v>
      </c>
      <c r="E20" s="1815">
        <v>103.9</v>
      </c>
      <c r="F20" s="1815">
        <v>111.8</v>
      </c>
      <c r="G20" s="1816">
        <v>106.7</v>
      </c>
      <c r="H20" s="1815">
        <v>101.5</v>
      </c>
      <c r="I20" s="1815">
        <v>95.1</v>
      </c>
      <c r="J20" s="1815">
        <v>102.1</v>
      </c>
      <c r="K20" s="1815">
        <v>110</v>
      </c>
      <c r="L20" s="1815">
        <v>103.7</v>
      </c>
      <c r="M20" s="1815">
        <v>105.5</v>
      </c>
      <c r="N20" s="375"/>
      <c r="O20" s="348"/>
      <c r="P20" s="348"/>
      <c r="Q20" s="348"/>
    </row>
    <row r="21" spans="1:17" ht="15.75" customHeight="1">
      <c r="A21" s="2151" t="s">
        <v>505</v>
      </c>
      <c r="B21" s="1821">
        <v>106.5</v>
      </c>
      <c r="C21" s="1822">
        <v>115.9</v>
      </c>
      <c r="D21" s="1822">
        <v>102.5</v>
      </c>
      <c r="E21" s="1822">
        <v>107.9</v>
      </c>
      <c r="F21" s="1822">
        <v>112.8</v>
      </c>
      <c r="G21" s="1823">
        <v>106.4</v>
      </c>
      <c r="H21" s="1822">
        <v>101.4</v>
      </c>
      <c r="I21" s="1822">
        <v>94.9</v>
      </c>
      <c r="J21" s="1822">
        <v>102.2</v>
      </c>
      <c r="K21" s="1822">
        <v>110.4</v>
      </c>
      <c r="L21" s="1822">
        <v>103.7</v>
      </c>
      <c r="M21" s="1822">
        <v>106.2</v>
      </c>
      <c r="N21" s="375"/>
      <c r="O21" s="348"/>
      <c r="P21" s="348"/>
      <c r="Q21" s="348"/>
    </row>
    <row r="22" spans="1:17" ht="15.75" customHeight="1">
      <c r="A22" s="2151" t="s">
        <v>506</v>
      </c>
      <c r="B22" s="1821">
        <v>106.4</v>
      </c>
      <c r="C22" s="1822">
        <v>114.9</v>
      </c>
      <c r="D22" s="1822">
        <v>102.5</v>
      </c>
      <c r="E22" s="1822">
        <v>109.8</v>
      </c>
      <c r="F22" s="1822">
        <v>115.9</v>
      </c>
      <c r="G22" s="1823">
        <v>107</v>
      </c>
      <c r="H22" s="1822">
        <v>101.8</v>
      </c>
      <c r="I22" s="1822">
        <v>95.1</v>
      </c>
      <c r="J22" s="1822">
        <v>102.2</v>
      </c>
      <c r="K22" s="1822">
        <v>108.7</v>
      </c>
      <c r="L22" s="1822">
        <v>104</v>
      </c>
      <c r="M22" s="1822">
        <v>106.2</v>
      </c>
      <c r="N22" s="375"/>
      <c r="O22" s="348"/>
      <c r="P22" s="348"/>
      <c r="Q22" s="348"/>
    </row>
    <row r="23" spans="1:17" ht="15.75" customHeight="1">
      <c r="A23" s="2151" t="s">
        <v>507</v>
      </c>
      <c r="B23" s="1821">
        <v>107.1</v>
      </c>
      <c r="C23" s="1822">
        <v>115.8</v>
      </c>
      <c r="D23" s="1822">
        <v>102.5</v>
      </c>
      <c r="E23" s="1822">
        <v>115.1</v>
      </c>
      <c r="F23" s="1822">
        <v>116.1</v>
      </c>
      <c r="G23" s="1823">
        <v>106.1</v>
      </c>
      <c r="H23" s="1822">
        <v>101.6</v>
      </c>
      <c r="I23" s="1822">
        <v>95.4</v>
      </c>
      <c r="J23" s="1822">
        <v>102.2</v>
      </c>
      <c r="K23" s="1822">
        <v>110</v>
      </c>
      <c r="L23" s="1822">
        <v>104.1</v>
      </c>
      <c r="M23" s="1822">
        <v>107</v>
      </c>
      <c r="N23" s="375"/>
      <c r="O23" s="348"/>
      <c r="P23" s="348"/>
      <c r="Q23" s="348"/>
    </row>
    <row r="24" spans="1:17" ht="15.75" customHeight="1">
      <c r="A24" s="2151" t="s">
        <v>508</v>
      </c>
      <c r="B24" s="1821">
        <v>107.9</v>
      </c>
      <c r="C24" s="1822">
        <v>117.6</v>
      </c>
      <c r="D24" s="1822">
        <v>102.7</v>
      </c>
      <c r="E24" s="1822">
        <v>114.9</v>
      </c>
      <c r="F24" s="1822">
        <v>116.5</v>
      </c>
      <c r="G24" s="1823">
        <v>104.7</v>
      </c>
      <c r="H24" s="1822">
        <v>101.8</v>
      </c>
      <c r="I24" s="1822">
        <v>95.5</v>
      </c>
      <c r="J24" s="1822">
        <v>102.2</v>
      </c>
      <c r="K24" s="1822">
        <v>112.3</v>
      </c>
      <c r="L24" s="1822">
        <v>104.1</v>
      </c>
      <c r="M24" s="1822">
        <v>107.3</v>
      </c>
      <c r="N24" s="375"/>
      <c r="O24" s="348"/>
      <c r="P24" s="348"/>
      <c r="Q24" s="348"/>
    </row>
    <row r="25" spans="1:17" ht="15.75" customHeight="1">
      <c r="A25" s="373" t="s">
        <v>509</v>
      </c>
      <c r="B25" s="1821">
        <v>107.9</v>
      </c>
      <c r="C25" s="1822">
        <v>120.6</v>
      </c>
      <c r="D25" s="1822">
        <v>102.7</v>
      </c>
      <c r="E25" s="1822">
        <v>106.2</v>
      </c>
      <c r="F25" s="1822">
        <v>115.6</v>
      </c>
      <c r="G25" s="1823">
        <v>107.2</v>
      </c>
      <c r="H25" s="1822">
        <v>101.7</v>
      </c>
      <c r="I25" s="1822">
        <v>95.1</v>
      </c>
      <c r="J25" s="1822">
        <v>102.2</v>
      </c>
      <c r="K25" s="1822">
        <v>110.1</v>
      </c>
      <c r="L25" s="1822">
        <v>104.2</v>
      </c>
      <c r="M25" s="1822">
        <v>107</v>
      </c>
      <c r="N25" s="375"/>
      <c r="O25" s="348"/>
      <c r="P25" s="348"/>
      <c r="Q25" s="348"/>
    </row>
    <row r="26" spans="1:17" ht="15.75" customHeight="1">
      <c r="A26" s="373" t="s">
        <v>693</v>
      </c>
      <c r="B26" s="1821">
        <v>108.4</v>
      </c>
      <c r="C26" s="1822">
        <v>121.2</v>
      </c>
      <c r="D26" s="1822">
        <v>103.3</v>
      </c>
      <c r="E26" s="1822">
        <v>106.4</v>
      </c>
      <c r="F26" s="1822">
        <v>117.2</v>
      </c>
      <c r="G26" s="1823">
        <v>107.1</v>
      </c>
      <c r="H26" s="1822">
        <v>102.4</v>
      </c>
      <c r="I26" s="1822">
        <v>95.4</v>
      </c>
      <c r="J26" s="1822">
        <v>102.2</v>
      </c>
      <c r="K26" s="1822">
        <v>111.1</v>
      </c>
      <c r="L26" s="1822">
        <v>104.5</v>
      </c>
      <c r="M26" s="1822">
        <v>107.6</v>
      </c>
      <c r="N26" s="375"/>
      <c r="O26" s="348"/>
      <c r="P26" s="348"/>
      <c r="Q26" s="348"/>
    </row>
    <row r="27" spans="1:17" ht="15.75" customHeight="1">
      <c r="A27" s="373" t="s">
        <v>510</v>
      </c>
      <c r="B27" s="1821">
        <v>109.2</v>
      </c>
      <c r="C27" s="1822">
        <v>123.1</v>
      </c>
      <c r="D27" s="1822">
        <v>103.3</v>
      </c>
      <c r="E27" s="1822">
        <v>109.8</v>
      </c>
      <c r="F27" s="1822">
        <v>116.2</v>
      </c>
      <c r="G27" s="1823">
        <v>109.1</v>
      </c>
      <c r="H27" s="1822">
        <v>102.5</v>
      </c>
      <c r="I27" s="1822">
        <v>95.5</v>
      </c>
      <c r="J27" s="1822">
        <v>102.2</v>
      </c>
      <c r="K27" s="1822">
        <v>111.1</v>
      </c>
      <c r="L27" s="1822">
        <v>104.6</v>
      </c>
      <c r="M27" s="1822">
        <v>108.1</v>
      </c>
      <c r="N27" s="375"/>
      <c r="O27" s="348"/>
      <c r="P27" s="348"/>
      <c r="Q27" s="348"/>
    </row>
    <row r="28" spans="1:17" ht="15.75" customHeight="1">
      <c r="A28" s="373" t="s">
        <v>511</v>
      </c>
      <c r="B28" s="1821">
        <v>110</v>
      </c>
      <c r="C28" s="1822">
        <v>125</v>
      </c>
      <c r="D28" s="1822">
        <v>103.3</v>
      </c>
      <c r="E28" s="1822">
        <v>115.2</v>
      </c>
      <c r="F28" s="1822">
        <v>114.6</v>
      </c>
      <c r="G28" s="1823">
        <v>108.5</v>
      </c>
      <c r="H28" s="1822">
        <v>102.4</v>
      </c>
      <c r="I28" s="1822">
        <v>95.9</v>
      </c>
      <c r="J28" s="1822">
        <v>102.2</v>
      </c>
      <c r="K28" s="1822">
        <v>110.5</v>
      </c>
      <c r="L28" s="1822">
        <v>104.5</v>
      </c>
      <c r="M28" s="1822">
        <v>108.6</v>
      </c>
      <c r="N28" s="375"/>
      <c r="O28" s="348"/>
      <c r="P28" s="348"/>
      <c r="Q28" s="348"/>
    </row>
    <row r="29" spans="1:17" ht="15.75" customHeight="1">
      <c r="A29" s="373"/>
      <c r="B29" s="1821"/>
      <c r="C29" s="1822"/>
      <c r="D29" s="1822"/>
      <c r="E29" s="1822"/>
      <c r="F29" s="1822"/>
      <c r="G29" s="1823"/>
      <c r="H29" s="1822"/>
      <c r="I29" s="1822"/>
      <c r="J29" s="1822"/>
      <c r="K29" s="1822"/>
      <c r="L29" s="1822"/>
      <c r="M29" s="1822"/>
      <c r="N29" s="375"/>
      <c r="O29" s="348"/>
      <c r="P29" s="348"/>
      <c r="Q29" s="348"/>
    </row>
    <row r="30" spans="1:17" ht="15.75" customHeight="1">
      <c r="A30" s="2152" t="s">
        <v>52</v>
      </c>
      <c r="B30" s="2193">
        <v>0.7</v>
      </c>
      <c r="C30" s="2193">
        <v>1.5</v>
      </c>
      <c r="D30" s="2193">
        <v>0</v>
      </c>
      <c r="E30" s="2193">
        <v>4.9000000000000004</v>
      </c>
      <c r="F30" s="2193">
        <v>-1.4</v>
      </c>
      <c r="G30" s="2193">
        <v>-0.5</v>
      </c>
      <c r="H30" s="1824">
        <v>-0.1</v>
      </c>
      <c r="I30" s="2193">
        <v>0.4</v>
      </c>
      <c r="J30" s="2193">
        <v>0</v>
      </c>
      <c r="K30" s="2193">
        <v>-0.5</v>
      </c>
      <c r="L30" s="2193">
        <v>-0.1</v>
      </c>
      <c r="M30" s="376">
        <v>0.4</v>
      </c>
      <c r="N30" s="375"/>
      <c r="O30" s="348"/>
      <c r="P30" s="348"/>
      <c r="Q30" s="348"/>
    </row>
    <row r="31" spans="1:17" ht="15.75" customHeight="1" thickBot="1">
      <c r="A31" s="1659" t="s">
        <v>36</v>
      </c>
      <c r="B31" s="1660">
        <v>4.9000000000000004</v>
      </c>
      <c r="C31" s="1661">
        <v>11.4</v>
      </c>
      <c r="D31" s="1662">
        <v>1</v>
      </c>
      <c r="E31" s="1663">
        <v>12.2</v>
      </c>
      <c r="F31" s="1661">
        <v>2.6</v>
      </c>
      <c r="G31" s="1660">
        <v>2.2000000000000002</v>
      </c>
      <c r="H31" s="1661">
        <v>0.4</v>
      </c>
      <c r="I31" s="1664">
        <v>1</v>
      </c>
      <c r="J31" s="1661">
        <v>1.3</v>
      </c>
      <c r="K31" s="1662">
        <v>2.8</v>
      </c>
      <c r="L31" s="1664">
        <v>0.9</v>
      </c>
      <c r="M31" s="1664">
        <v>3.4</v>
      </c>
      <c r="N31" s="375"/>
      <c r="O31" s="348"/>
      <c r="P31" s="348"/>
      <c r="Q31" s="348"/>
    </row>
    <row r="32" spans="1:17" ht="15.75" customHeight="1">
      <c r="A32" s="377" t="s">
        <v>694</v>
      </c>
      <c r="B32" s="56"/>
      <c r="C32" s="56"/>
      <c r="D32" s="56"/>
      <c r="E32" s="56"/>
      <c r="F32" s="56"/>
      <c r="G32" s="56"/>
      <c r="H32" s="56"/>
      <c r="I32" s="56"/>
      <c r="J32" s="56"/>
      <c r="K32" s="56"/>
      <c r="L32" s="56"/>
      <c r="M32" s="56"/>
      <c r="N32" s="375"/>
      <c r="O32" s="348"/>
      <c r="P32" s="348"/>
      <c r="Q32" s="348"/>
    </row>
    <row r="33" spans="1:17" ht="15.75" customHeight="1">
      <c r="A33" s="23"/>
      <c r="B33" s="23"/>
      <c r="C33" s="23"/>
      <c r="D33" s="23"/>
      <c r="E33" s="23"/>
      <c r="F33" s="23"/>
      <c r="G33" s="23"/>
      <c r="H33" s="23"/>
      <c r="I33" s="23"/>
      <c r="J33" s="23"/>
      <c r="K33" s="23"/>
      <c r="L33" s="23"/>
      <c r="M33" s="23"/>
      <c r="N33" s="375"/>
      <c r="O33" s="348"/>
      <c r="P33" s="348"/>
      <c r="Q33" s="348"/>
    </row>
    <row r="34" spans="1:17" ht="15.75" customHeight="1">
      <c r="A34" s="23"/>
      <c r="B34" s="23"/>
      <c r="C34" s="23"/>
      <c r="D34" s="23"/>
      <c r="E34" s="23"/>
      <c r="F34" s="23"/>
      <c r="G34" s="23"/>
      <c r="H34" s="23"/>
      <c r="I34" s="23"/>
      <c r="J34" s="23"/>
      <c r="K34" s="23"/>
      <c r="L34" s="23"/>
      <c r="M34" s="23"/>
      <c r="N34" s="375"/>
      <c r="O34" s="348"/>
      <c r="P34" s="348"/>
      <c r="Q34" s="348"/>
    </row>
    <row r="35" spans="1:17" ht="15.75" customHeight="1">
      <c r="A35" s="23"/>
      <c r="B35" s="23"/>
      <c r="C35" s="23"/>
      <c r="D35" s="23"/>
      <c r="E35" s="23"/>
      <c r="F35" s="23"/>
      <c r="G35" s="23"/>
      <c r="H35" s="23"/>
      <c r="I35" s="23"/>
      <c r="J35" s="23"/>
      <c r="K35" s="23"/>
      <c r="L35" s="23"/>
      <c r="M35" s="23"/>
      <c r="N35" s="375"/>
      <c r="O35" s="348"/>
      <c r="P35" s="348"/>
      <c r="Q35" s="348"/>
    </row>
    <row r="36" spans="1:17" ht="15.75" customHeight="1">
      <c r="A36" s="2566" t="s">
        <v>695</v>
      </c>
      <c r="B36" s="2566"/>
      <c r="C36" s="2566"/>
      <c r="D36" s="2566"/>
      <c r="E36" s="2566"/>
      <c r="F36" s="2566"/>
      <c r="G36" s="2566"/>
      <c r="H36" s="2566"/>
      <c r="I36" s="2566"/>
      <c r="J36" s="2566"/>
      <c r="K36" s="2566"/>
      <c r="L36" s="2566"/>
      <c r="M36" s="2566"/>
      <c r="N36" s="375"/>
      <c r="O36" s="348"/>
      <c r="P36" s="348"/>
      <c r="Q36" s="348"/>
    </row>
    <row r="37" spans="1:17" ht="23.25" customHeight="1" thickBot="1">
      <c r="A37" s="3" t="s">
        <v>678</v>
      </c>
      <c r="B37" s="23"/>
      <c r="C37" s="24"/>
      <c r="D37" s="23"/>
      <c r="E37" s="23"/>
      <c r="F37" s="23"/>
      <c r="G37" s="23"/>
      <c r="H37" s="378"/>
      <c r="I37" s="2460" t="s">
        <v>679</v>
      </c>
      <c r="J37" s="2460"/>
      <c r="K37" s="2460"/>
      <c r="L37" s="2460"/>
      <c r="M37" s="2460"/>
      <c r="N37" s="375"/>
      <c r="O37" s="348"/>
      <c r="P37" s="348"/>
      <c r="Q37" s="348"/>
    </row>
    <row r="38" spans="1:17" ht="15.75" customHeight="1">
      <c r="A38" s="379"/>
      <c r="B38" s="366"/>
      <c r="C38" s="366"/>
      <c r="D38" s="366"/>
      <c r="E38" s="367" t="s">
        <v>680</v>
      </c>
      <c r="F38" s="367" t="s">
        <v>607</v>
      </c>
      <c r="G38" s="367" t="s">
        <v>608</v>
      </c>
      <c r="H38" s="367" t="s">
        <v>681</v>
      </c>
      <c r="I38" s="367" t="s">
        <v>682</v>
      </c>
      <c r="J38" s="368"/>
      <c r="K38" s="367" t="s">
        <v>612</v>
      </c>
      <c r="L38" s="366"/>
      <c r="M38" s="367" t="s">
        <v>683</v>
      </c>
      <c r="N38" s="375"/>
      <c r="O38" s="348"/>
      <c r="P38" s="348"/>
      <c r="Q38" s="348"/>
    </row>
    <row r="39" spans="1:17" ht="15.75" customHeight="1">
      <c r="A39" s="369" t="s">
        <v>5</v>
      </c>
      <c r="B39" s="1723" t="s">
        <v>684</v>
      </c>
      <c r="C39" s="1723" t="s">
        <v>604</v>
      </c>
      <c r="D39" s="1723" t="s">
        <v>605</v>
      </c>
      <c r="E39" s="1723" t="s">
        <v>665</v>
      </c>
      <c r="F39" s="1723" t="s">
        <v>685</v>
      </c>
      <c r="G39" s="1814"/>
      <c r="H39" s="1814"/>
      <c r="I39" s="1723" t="s">
        <v>665</v>
      </c>
      <c r="J39" s="1825" t="s">
        <v>611</v>
      </c>
      <c r="K39" s="1814"/>
      <c r="L39" s="1723" t="s">
        <v>686</v>
      </c>
      <c r="M39" s="1723" t="s">
        <v>687</v>
      </c>
      <c r="N39" s="375"/>
      <c r="O39" s="348"/>
      <c r="P39" s="348"/>
      <c r="Q39" s="348"/>
    </row>
    <row r="40" spans="1:17" ht="15.75" customHeight="1">
      <c r="A40" s="380"/>
      <c r="B40" s="113"/>
      <c r="C40" s="113"/>
      <c r="D40" s="113"/>
      <c r="E40" s="114" t="s">
        <v>688</v>
      </c>
      <c r="F40" s="114" t="s">
        <v>689</v>
      </c>
      <c r="G40" s="114" t="s">
        <v>618</v>
      </c>
      <c r="H40" s="114" t="s">
        <v>690</v>
      </c>
      <c r="I40" s="114" t="s">
        <v>691</v>
      </c>
      <c r="J40" s="113"/>
      <c r="K40" s="114" t="s">
        <v>621</v>
      </c>
      <c r="L40" s="113"/>
      <c r="M40" s="114" t="s">
        <v>692</v>
      </c>
      <c r="N40" s="375"/>
      <c r="O40" s="348"/>
      <c r="P40" s="348"/>
      <c r="Q40" s="348"/>
    </row>
    <row r="41" spans="1:17" ht="15.75" customHeight="1">
      <c r="A41" s="1658" t="s">
        <v>1888</v>
      </c>
      <c r="B41" s="1826">
        <v>100</v>
      </c>
      <c r="C41" s="1826">
        <v>98.7</v>
      </c>
      <c r="D41" s="1826">
        <v>99.4</v>
      </c>
      <c r="E41" s="1826">
        <v>102.5</v>
      </c>
      <c r="F41" s="1826">
        <v>97.7</v>
      </c>
      <c r="G41" s="1827">
        <v>98.9</v>
      </c>
      <c r="H41" s="1826">
        <v>99.7</v>
      </c>
      <c r="I41" s="1826">
        <v>100.2</v>
      </c>
      <c r="J41" s="1826">
        <v>108.4</v>
      </c>
      <c r="K41" s="1826">
        <v>100.6</v>
      </c>
      <c r="L41" s="1826">
        <v>102.1</v>
      </c>
      <c r="M41" s="1826">
        <v>100.2</v>
      </c>
      <c r="N41" s="39"/>
      <c r="O41" s="39"/>
      <c r="P41" s="39"/>
      <c r="Q41" s="39"/>
    </row>
    <row r="42" spans="1:17" ht="15.75" customHeight="1">
      <c r="A42" s="2149" t="s">
        <v>623</v>
      </c>
      <c r="B42" s="1826">
        <v>100</v>
      </c>
      <c r="C42" s="1826">
        <v>100</v>
      </c>
      <c r="D42" s="1826">
        <v>100</v>
      </c>
      <c r="E42" s="1826">
        <v>100</v>
      </c>
      <c r="F42" s="1826">
        <v>100</v>
      </c>
      <c r="G42" s="1827">
        <v>100</v>
      </c>
      <c r="H42" s="1826">
        <v>100</v>
      </c>
      <c r="I42" s="1826">
        <v>100</v>
      </c>
      <c r="J42" s="1826">
        <v>100</v>
      </c>
      <c r="K42" s="1826">
        <v>100</v>
      </c>
      <c r="L42" s="1826">
        <v>100</v>
      </c>
      <c r="M42" s="1826">
        <v>100</v>
      </c>
      <c r="N42" s="39"/>
      <c r="O42" s="39"/>
      <c r="P42" s="39"/>
      <c r="Q42" s="39"/>
    </row>
    <row r="43" spans="1:17" ht="15.75" customHeight="1">
      <c r="A43" s="2149" t="s">
        <v>624</v>
      </c>
      <c r="B43" s="1826">
        <v>99.8</v>
      </c>
      <c r="C43" s="1826">
        <v>100</v>
      </c>
      <c r="D43" s="1826">
        <v>100.6</v>
      </c>
      <c r="E43" s="1826">
        <v>101.3</v>
      </c>
      <c r="F43" s="1826">
        <v>101.7</v>
      </c>
      <c r="G43" s="1827">
        <v>100.4</v>
      </c>
      <c r="H43" s="1826">
        <v>99.6</v>
      </c>
      <c r="I43" s="1826">
        <v>95</v>
      </c>
      <c r="J43" s="1826">
        <v>100</v>
      </c>
      <c r="K43" s="1826">
        <v>101.6</v>
      </c>
      <c r="L43" s="1826">
        <v>101.1</v>
      </c>
      <c r="M43" s="1826">
        <v>99.8</v>
      </c>
      <c r="N43" s="39"/>
      <c r="O43" s="39"/>
      <c r="P43" s="39"/>
      <c r="Q43" s="39"/>
    </row>
    <row r="44" spans="1:17" s="1" customFormat="1" ht="15.75" customHeight="1">
      <c r="A44" s="2149" t="s">
        <v>1698</v>
      </c>
      <c r="B44" s="1826">
        <v>102.3</v>
      </c>
      <c r="C44" s="1826">
        <v>104.5</v>
      </c>
      <c r="D44" s="1826">
        <v>101.3</v>
      </c>
      <c r="E44" s="1826">
        <v>116.3</v>
      </c>
      <c r="F44" s="1826">
        <v>105.5</v>
      </c>
      <c r="G44" s="1827">
        <v>102</v>
      </c>
      <c r="H44" s="1826">
        <v>99.3</v>
      </c>
      <c r="I44" s="1826">
        <v>93.5</v>
      </c>
      <c r="J44" s="1826">
        <v>100.9</v>
      </c>
      <c r="K44" s="1826">
        <v>102.7</v>
      </c>
      <c r="L44" s="1826">
        <v>102.2</v>
      </c>
      <c r="M44" s="1826">
        <v>102.1</v>
      </c>
      <c r="N44" s="3"/>
      <c r="O44" s="3"/>
      <c r="P44" s="3"/>
      <c r="Q44" s="3"/>
    </row>
    <row r="45" spans="1:17" s="371" customFormat="1" ht="15.75" customHeight="1">
      <c r="A45" s="2149" t="s">
        <v>1889</v>
      </c>
      <c r="B45" s="1818">
        <v>105.6</v>
      </c>
      <c r="C45" s="1815">
        <v>112.9</v>
      </c>
      <c r="D45" s="1815">
        <v>102.4</v>
      </c>
      <c r="E45" s="1815">
        <v>108.5</v>
      </c>
      <c r="F45" s="1815">
        <v>113.8</v>
      </c>
      <c r="G45" s="1816">
        <v>105.7</v>
      </c>
      <c r="H45" s="1815">
        <v>101.2</v>
      </c>
      <c r="I45" s="1815">
        <v>95.8</v>
      </c>
      <c r="J45" s="1815">
        <v>102.1</v>
      </c>
      <c r="K45" s="1815">
        <v>107.1</v>
      </c>
      <c r="L45" s="1815">
        <v>103.7</v>
      </c>
      <c r="M45" s="1815">
        <v>105.2</v>
      </c>
      <c r="N45" s="370"/>
      <c r="O45" s="370"/>
      <c r="P45" s="370"/>
      <c r="Q45" s="370"/>
    </row>
    <row r="46" spans="1:17" s="1" customFormat="1" ht="15.75" customHeight="1">
      <c r="A46" s="372"/>
      <c r="B46" s="1819"/>
      <c r="C46" s="1819"/>
      <c r="D46" s="1819"/>
      <c r="E46" s="1819"/>
      <c r="F46" s="1819"/>
      <c r="G46" s="1819"/>
      <c r="H46" s="1819"/>
      <c r="I46" s="1819"/>
      <c r="J46" s="1819"/>
      <c r="K46" s="1819"/>
      <c r="L46" s="1819"/>
      <c r="M46" s="1819"/>
      <c r="N46" s="3"/>
      <c r="O46" s="3"/>
      <c r="P46" s="3"/>
      <c r="Q46" s="3"/>
    </row>
    <row r="47" spans="1:17" ht="15.75" customHeight="1">
      <c r="A47" s="2150" t="s">
        <v>2033</v>
      </c>
      <c r="B47" s="1242">
        <v>106.2</v>
      </c>
      <c r="C47" s="1826">
        <v>115</v>
      </c>
      <c r="D47" s="1826">
        <v>102.5</v>
      </c>
      <c r="E47" s="1826">
        <v>101.5</v>
      </c>
      <c r="F47" s="1826">
        <v>115</v>
      </c>
      <c r="G47" s="1827">
        <v>107.1</v>
      </c>
      <c r="H47" s="1826">
        <v>101.6</v>
      </c>
      <c r="I47" s="1826">
        <v>97.3</v>
      </c>
      <c r="J47" s="1826">
        <v>102.4</v>
      </c>
      <c r="K47" s="1826">
        <v>108.6</v>
      </c>
      <c r="L47" s="1826">
        <v>104.2</v>
      </c>
      <c r="M47" s="1826">
        <v>105.7</v>
      </c>
      <c r="N47" s="39"/>
      <c r="O47" s="39"/>
      <c r="P47" s="39"/>
      <c r="Q47" s="39"/>
    </row>
    <row r="48" spans="1:17" ht="15.75" customHeight="1">
      <c r="A48" s="2150" t="s">
        <v>693</v>
      </c>
      <c r="B48" s="381">
        <v>107.1</v>
      </c>
      <c r="C48" s="1826">
        <v>116.3</v>
      </c>
      <c r="D48" s="1826">
        <v>102.5</v>
      </c>
      <c r="E48" s="1826">
        <v>107.7</v>
      </c>
      <c r="F48" s="1826">
        <v>116.2</v>
      </c>
      <c r="G48" s="1827">
        <v>107.5</v>
      </c>
      <c r="H48" s="1826">
        <v>101.9</v>
      </c>
      <c r="I48" s="1826">
        <v>97.2</v>
      </c>
      <c r="J48" s="1826">
        <v>102.4</v>
      </c>
      <c r="K48" s="1826">
        <v>109.6</v>
      </c>
      <c r="L48" s="1826">
        <v>104.2</v>
      </c>
      <c r="M48" s="1826">
        <v>106.4</v>
      </c>
      <c r="N48" s="39"/>
      <c r="O48" s="39"/>
      <c r="P48" s="39"/>
      <c r="Q48" s="39"/>
    </row>
    <row r="49" spans="1:17" s="371" customFormat="1" ht="15.75" customHeight="1">
      <c r="A49" s="2150" t="s">
        <v>510</v>
      </c>
      <c r="B49" s="381">
        <v>106.9</v>
      </c>
      <c r="C49" s="1826">
        <v>115.6</v>
      </c>
      <c r="D49" s="1826">
        <v>102.6</v>
      </c>
      <c r="E49" s="1826">
        <v>107.2</v>
      </c>
      <c r="F49" s="1826">
        <v>116.3</v>
      </c>
      <c r="G49" s="1827">
        <v>108</v>
      </c>
      <c r="H49" s="1826">
        <v>102.2</v>
      </c>
      <c r="I49" s="1826">
        <v>96.9</v>
      </c>
      <c r="J49" s="1826">
        <v>102.4</v>
      </c>
      <c r="K49" s="1826">
        <v>109.2</v>
      </c>
      <c r="L49" s="1826">
        <v>104.2</v>
      </c>
      <c r="M49" s="1826">
        <v>106.4</v>
      </c>
      <c r="N49" s="382"/>
      <c r="O49" s="370"/>
      <c r="P49" s="370"/>
      <c r="Q49" s="370"/>
    </row>
    <row r="50" spans="1:17" s="371" customFormat="1" ht="15.75" customHeight="1">
      <c r="A50" s="2150" t="s">
        <v>511</v>
      </c>
      <c r="B50" s="381">
        <v>106.8</v>
      </c>
      <c r="C50" s="1826">
        <v>115.2</v>
      </c>
      <c r="D50" s="1826">
        <v>102.6</v>
      </c>
      <c r="E50" s="1826">
        <v>107.1</v>
      </c>
      <c r="F50" s="1826">
        <v>115.7</v>
      </c>
      <c r="G50" s="1827">
        <v>107.4</v>
      </c>
      <c r="H50" s="1826">
        <v>102</v>
      </c>
      <c r="I50" s="1826">
        <v>97.1</v>
      </c>
      <c r="J50" s="1826">
        <v>102.4</v>
      </c>
      <c r="K50" s="1826">
        <v>109.8</v>
      </c>
      <c r="L50" s="1826">
        <v>104.1</v>
      </c>
      <c r="M50" s="1826">
        <v>106.4</v>
      </c>
      <c r="N50" s="382"/>
      <c r="O50" s="370"/>
      <c r="P50" s="370"/>
      <c r="Q50" s="370"/>
    </row>
    <row r="51" spans="1:17" s="371" customFormat="1" ht="15.75" customHeight="1">
      <c r="A51" s="2150" t="s">
        <v>1904</v>
      </c>
      <c r="B51" s="381">
        <v>106.9</v>
      </c>
      <c r="C51" s="1826">
        <v>115.7</v>
      </c>
      <c r="D51" s="1826">
        <v>102.7</v>
      </c>
      <c r="E51" s="1826">
        <v>107.2</v>
      </c>
      <c r="F51" s="1826">
        <v>115.6</v>
      </c>
      <c r="G51" s="1827">
        <v>105.7</v>
      </c>
      <c r="H51" s="1826">
        <v>102.1</v>
      </c>
      <c r="I51" s="1826">
        <v>97.2</v>
      </c>
      <c r="J51" s="1826">
        <v>102.4</v>
      </c>
      <c r="K51" s="1826">
        <v>110</v>
      </c>
      <c r="L51" s="1826">
        <v>104.1</v>
      </c>
      <c r="M51" s="1826">
        <v>106.4</v>
      </c>
      <c r="N51" s="382"/>
      <c r="O51" s="370"/>
      <c r="P51" s="370"/>
      <c r="Q51" s="370"/>
    </row>
    <row r="52" spans="1:17" s="371" customFormat="1" ht="15.75" customHeight="1">
      <c r="A52" s="2150" t="s">
        <v>1936</v>
      </c>
      <c r="B52" s="381">
        <v>106.9</v>
      </c>
      <c r="C52" s="1826">
        <v>115.3</v>
      </c>
      <c r="D52" s="1826">
        <v>102.8</v>
      </c>
      <c r="E52" s="1826">
        <v>107.4</v>
      </c>
      <c r="F52" s="1826">
        <v>114.8</v>
      </c>
      <c r="G52" s="1827">
        <v>105.9</v>
      </c>
      <c r="H52" s="1826">
        <v>102.1</v>
      </c>
      <c r="I52" s="1826">
        <v>97</v>
      </c>
      <c r="J52" s="1826">
        <v>102.6</v>
      </c>
      <c r="K52" s="1826">
        <v>111</v>
      </c>
      <c r="L52" s="1826">
        <v>104.3</v>
      </c>
      <c r="M52" s="1826">
        <v>106.5</v>
      </c>
      <c r="N52" s="382"/>
      <c r="O52" s="370"/>
      <c r="P52" s="370"/>
      <c r="Q52" s="370"/>
    </row>
    <row r="53" spans="1:17" s="371" customFormat="1" ht="15.75" customHeight="1">
      <c r="A53" s="2150" t="s">
        <v>503</v>
      </c>
      <c r="B53" s="381">
        <v>107.2</v>
      </c>
      <c r="C53" s="1826">
        <v>115.7</v>
      </c>
      <c r="D53" s="1826">
        <v>102.8</v>
      </c>
      <c r="E53" s="1826">
        <v>108.3</v>
      </c>
      <c r="F53" s="1826">
        <v>114.9</v>
      </c>
      <c r="G53" s="1827">
        <v>107</v>
      </c>
      <c r="H53" s="1826">
        <v>102.2</v>
      </c>
      <c r="I53" s="1826">
        <v>96.9</v>
      </c>
      <c r="J53" s="1826">
        <v>102.7</v>
      </c>
      <c r="K53" s="1826">
        <v>112.1</v>
      </c>
      <c r="L53" s="1826">
        <v>104.4</v>
      </c>
      <c r="M53" s="1826">
        <v>106.8</v>
      </c>
      <c r="N53" s="382"/>
      <c r="O53" s="370"/>
      <c r="P53" s="370"/>
      <c r="Q53" s="370"/>
    </row>
    <row r="54" spans="1:17" ht="15.75" customHeight="1">
      <c r="A54" s="2150" t="s">
        <v>504</v>
      </c>
      <c r="B54" s="381">
        <v>107.7</v>
      </c>
      <c r="C54" s="1826">
        <v>116.4</v>
      </c>
      <c r="D54" s="1826">
        <v>102.8</v>
      </c>
      <c r="E54" s="1826">
        <v>108.8</v>
      </c>
      <c r="F54" s="1826">
        <v>117</v>
      </c>
      <c r="G54" s="1827">
        <v>108.7</v>
      </c>
      <c r="H54" s="1826">
        <v>101.9</v>
      </c>
      <c r="I54" s="1826">
        <v>97.2</v>
      </c>
      <c r="J54" s="1826">
        <v>101.4</v>
      </c>
      <c r="K54" s="1826">
        <v>112.9</v>
      </c>
      <c r="L54" s="1826">
        <v>104.5</v>
      </c>
      <c r="M54" s="1826">
        <v>107.1</v>
      </c>
      <c r="N54" s="39"/>
      <c r="O54" s="39"/>
      <c r="P54" s="39"/>
      <c r="Q54" s="39"/>
    </row>
    <row r="55" spans="1:17" ht="15.75" customHeight="1">
      <c r="A55" s="2150" t="s">
        <v>505</v>
      </c>
      <c r="B55" s="381">
        <v>108.1</v>
      </c>
      <c r="C55" s="1826">
        <v>116.8</v>
      </c>
      <c r="D55" s="1826">
        <v>102.9</v>
      </c>
      <c r="E55" s="1826">
        <v>112.6</v>
      </c>
      <c r="F55" s="1826">
        <v>118.6</v>
      </c>
      <c r="G55" s="1827">
        <v>108.7</v>
      </c>
      <c r="H55" s="1826">
        <v>102.2</v>
      </c>
      <c r="I55" s="1826">
        <v>97.1</v>
      </c>
      <c r="J55" s="1826">
        <v>101.3</v>
      </c>
      <c r="K55" s="1826">
        <v>112.8</v>
      </c>
      <c r="L55" s="1826">
        <v>104.6</v>
      </c>
      <c r="M55" s="1826">
        <v>107.5</v>
      </c>
      <c r="N55" s="348"/>
      <c r="O55" s="348"/>
      <c r="P55" s="348"/>
      <c r="Q55" s="39"/>
    </row>
    <row r="56" spans="1:17" ht="15.75" customHeight="1">
      <c r="A56" s="2150" t="s">
        <v>506</v>
      </c>
      <c r="B56" s="381">
        <v>108.2</v>
      </c>
      <c r="C56" s="1826">
        <v>116.3</v>
      </c>
      <c r="D56" s="1826">
        <v>102.9</v>
      </c>
      <c r="E56" s="1826">
        <v>116.1</v>
      </c>
      <c r="F56" s="1826">
        <v>119</v>
      </c>
      <c r="G56" s="1827">
        <v>108.4</v>
      </c>
      <c r="H56" s="1826">
        <v>102.7</v>
      </c>
      <c r="I56" s="1826">
        <v>97.3</v>
      </c>
      <c r="J56" s="1826">
        <v>101.3</v>
      </c>
      <c r="K56" s="1826">
        <v>111.8</v>
      </c>
      <c r="L56" s="1826">
        <v>104.8</v>
      </c>
      <c r="M56" s="1826">
        <v>107.8</v>
      </c>
      <c r="N56" s="348"/>
      <c r="O56" s="348"/>
      <c r="P56" s="348"/>
      <c r="Q56" s="39"/>
    </row>
    <row r="57" spans="1:17" ht="15.75" customHeight="1">
      <c r="A57" s="2150" t="s">
        <v>507</v>
      </c>
      <c r="B57" s="381">
        <v>108.6</v>
      </c>
      <c r="C57" s="1826">
        <v>116.4</v>
      </c>
      <c r="D57" s="1826">
        <v>103</v>
      </c>
      <c r="E57" s="1826">
        <v>119.4</v>
      </c>
      <c r="F57" s="1826">
        <v>119.5</v>
      </c>
      <c r="G57" s="1827">
        <v>107.2</v>
      </c>
      <c r="H57" s="1826">
        <v>102.8</v>
      </c>
      <c r="I57" s="1826">
        <v>97.6</v>
      </c>
      <c r="J57" s="1826">
        <v>101.3</v>
      </c>
      <c r="K57" s="1826">
        <v>112.9</v>
      </c>
      <c r="L57" s="1826">
        <v>104.8</v>
      </c>
      <c r="M57" s="1826">
        <v>108.3</v>
      </c>
      <c r="N57" s="348"/>
      <c r="O57" s="348"/>
      <c r="P57" s="348"/>
      <c r="Q57" s="39"/>
    </row>
    <row r="58" spans="1:17" ht="15.75" customHeight="1">
      <c r="A58" s="2150" t="s">
        <v>508</v>
      </c>
      <c r="B58" s="381">
        <v>109.1</v>
      </c>
      <c r="C58" s="1826">
        <v>117.6</v>
      </c>
      <c r="D58" s="1826">
        <v>103.1</v>
      </c>
      <c r="E58" s="1826">
        <v>118.9</v>
      </c>
      <c r="F58" s="1826">
        <v>120.3</v>
      </c>
      <c r="G58" s="1827">
        <v>106.3</v>
      </c>
      <c r="H58" s="1826">
        <v>103</v>
      </c>
      <c r="I58" s="1826">
        <v>97.6</v>
      </c>
      <c r="J58" s="1826">
        <v>101.3</v>
      </c>
      <c r="K58" s="1826">
        <v>115.4</v>
      </c>
      <c r="L58" s="1826">
        <v>104.9</v>
      </c>
      <c r="M58" s="1826">
        <v>108.7</v>
      </c>
      <c r="N58" s="348"/>
      <c r="O58" s="348"/>
      <c r="P58" s="348"/>
      <c r="Q58" s="39"/>
    </row>
    <row r="59" spans="1:17" ht="15.75" customHeight="1">
      <c r="A59" s="2150" t="s">
        <v>509</v>
      </c>
      <c r="B59" s="381">
        <v>108.9</v>
      </c>
      <c r="C59" s="1826">
        <v>119</v>
      </c>
      <c r="D59" s="1826">
        <v>103.2</v>
      </c>
      <c r="E59" s="1826">
        <v>110.5</v>
      </c>
      <c r="F59" s="1826">
        <v>120.6</v>
      </c>
      <c r="G59" s="1827">
        <v>109.8</v>
      </c>
      <c r="H59" s="1826">
        <v>103.2</v>
      </c>
      <c r="I59" s="1826">
        <v>97.4</v>
      </c>
      <c r="J59" s="1826">
        <v>101.3</v>
      </c>
      <c r="K59" s="1826">
        <v>113.3</v>
      </c>
      <c r="L59" s="1826">
        <v>105.1</v>
      </c>
      <c r="M59" s="1826">
        <v>108.2</v>
      </c>
      <c r="N59" s="348"/>
      <c r="O59" s="348"/>
      <c r="P59" s="348"/>
      <c r="Q59" s="39"/>
    </row>
    <row r="60" spans="1:17" ht="15.75" customHeight="1">
      <c r="A60" s="2150" t="s">
        <v>693</v>
      </c>
      <c r="B60" s="381">
        <v>109.5</v>
      </c>
      <c r="C60" s="1826">
        <v>120.4</v>
      </c>
      <c r="D60" s="1826">
        <v>103.4</v>
      </c>
      <c r="E60" s="1826">
        <v>111.1</v>
      </c>
      <c r="F60" s="1826">
        <v>121.3</v>
      </c>
      <c r="G60" s="1827">
        <v>110</v>
      </c>
      <c r="H60" s="1826">
        <v>103.6</v>
      </c>
      <c r="I60" s="1826">
        <v>97.7</v>
      </c>
      <c r="J60" s="1826">
        <v>101.3</v>
      </c>
      <c r="K60" s="1826">
        <v>114.2</v>
      </c>
      <c r="L60" s="1826">
        <v>105.4</v>
      </c>
      <c r="M60" s="1826">
        <v>108.8</v>
      </c>
      <c r="N60" s="348"/>
      <c r="O60" s="348"/>
      <c r="P60" s="348"/>
      <c r="Q60" s="39"/>
    </row>
    <row r="61" spans="1:17" ht="15.75" customHeight="1">
      <c r="A61" s="2150" t="s">
        <v>510</v>
      </c>
      <c r="B61" s="381">
        <v>110</v>
      </c>
      <c r="C61" s="1826">
        <v>121.3</v>
      </c>
      <c r="D61" s="1826">
        <v>103.5</v>
      </c>
      <c r="E61" s="1826">
        <v>114.4</v>
      </c>
      <c r="F61" s="1826">
        <v>120.5</v>
      </c>
      <c r="G61" s="1827">
        <v>110.8</v>
      </c>
      <c r="H61" s="1826">
        <v>103.8</v>
      </c>
      <c r="I61" s="1826">
        <v>97.8</v>
      </c>
      <c r="J61" s="1826">
        <v>101.3</v>
      </c>
      <c r="K61" s="1826">
        <v>114.1</v>
      </c>
      <c r="L61" s="1826">
        <v>105.4</v>
      </c>
      <c r="M61" s="1826">
        <v>109.2</v>
      </c>
      <c r="N61" s="348"/>
      <c r="O61" s="348"/>
      <c r="P61" s="348"/>
      <c r="Q61" s="39"/>
    </row>
    <row r="62" spans="1:17" ht="15.75" customHeight="1">
      <c r="A62" s="2150" t="s">
        <v>511</v>
      </c>
      <c r="B62" s="381">
        <v>110.7</v>
      </c>
      <c r="C62" s="1826">
        <v>122.5</v>
      </c>
      <c r="D62" s="1826">
        <v>103.5</v>
      </c>
      <c r="E62" s="1826">
        <v>119.3</v>
      </c>
      <c r="F62" s="1826">
        <v>119.1</v>
      </c>
      <c r="G62" s="1827">
        <v>110.5</v>
      </c>
      <c r="H62" s="1826">
        <v>103.7</v>
      </c>
      <c r="I62" s="1826">
        <v>98.1</v>
      </c>
      <c r="J62" s="1826">
        <v>101.3</v>
      </c>
      <c r="K62" s="1826">
        <v>114.2</v>
      </c>
      <c r="L62" s="1826">
        <v>105.3</v>
      </c>
      <c r="M62" s="1826">
        <v>109.6</v>
      </c>
      <c r="N62" s="348"/>
      <c r="O62" s="348"/>
      <c r="P62" s="348"/>
      <c r="Q62" s="39"/>
    </row>
    <row r="63" spans="1:17" ht="15.75" customHeight="1">
      <c r="A63" s="2150"/>
      <c r="B63" s="381"/>
      <c r="C63" s="1826"/>
      <c r="D63" s="1826"/>
      <c r="E63" s="1826"/>
      <c r="F63" s="1826"/>
      <c r="G63" s="1827"/>
      <c r="H63" s="1826"/>
      <c r="I63" s="1826"/>
      <c r="J63" s="1826"/>
      <c r="K63" s="1826"/>
      <c r="L63" s="1826"/>
      <c r="M63" s="1826"/>
      <c r="N63" s="348"/>
      <c r="O63" s="348"/>
      <c r="P63" s="348"/>
      <c r="Q63" s="39"/>
    </row>
    <row r="64" spans="1:17" ht="15.75" customHeight="1">
      <c r="A64" s="2152" t="s">
        <v>52</v>
      </c>
      <c r="B64" s="2194">
        <v>0.6</v>
      </c>
      <c r="C64" s="2194">
        <v>1</v>
      </c>
      <c r="D64" s="2194">
        <v>0</v>
      </c>
      <c r="E64" s="2194">
        <v>4.2</v>
      </c>
      <c r="F64" s="2194">
        <v>-1.2</v>
      </c>
      <c r="G64" s="2194">
        <v>-0.3</v>
      </c>
      <c r="H64" s="1827">
        <v>-0.1</v>
      </c>
      <c r="I64" s="2194">
        <v>0.4</v>
      </c>
      <c r="J64" s="2195">
        <v>0</v>
      </c>
      <c r="K64" s="2194">
        <v>0.1</v>
      </c>
      <c r="L64" s="2194">
        <v>-0.1</v>
      </c>
      <c r="M64" s="381">
        <v>0.3</v>
      </c>
      <c r="N64" s="348"/>
      <c r="O64" s="348"/>
      <c r="P64" s="348"/>
      <c r="Q64" s="39"/>
    </row>
    <row r="65" spans="1:17" ht="15.75" customHeight="1" thickBot="1">
      <c r="A65" s="1659" t="s">
        <v>36</v>
      </c>
      <c r="B65" s="1665">
        <v>3.6</v>
      </c>
      <c r="C65" s="1666">
        <v>6.4</v>
      </c>
      <c r="D65" s="1667">
        <v>0.8</v>
      </c>
      <c r="E65" s="1668">
        <v>11.4</v>
      </c>
      <c r="F65" s="1666">
        <v>3</v>
      </c>
      <c r="G65" s="1665">
        <v>2.9</v>
      </c>
      <c r="H65" s="1666">
        <v>1.7</v>
      </c>
      <c r="I65" s="1669">
        <v>1.1000000000000001</v>
      </c>
      <c r="J65" s="1666">
        <v>-1</v>
      </c>
      <c r="K65" s="1667">
        <v>4</v>
      </c>
      <c r="L65" s="1669">
        <v>1.1000000000000001</v>
      </c>
      <c r="M65" s="1669">
        <v>3</v>
      </c>
      <c r="N65" s="348"/>
      <c r="O65" s="348"/>
      <c r="P65" s="348"/>
      <c r="Q65" s="39"/>
    </row>
    <row r="66" spans="1:17" ht="15.75" customHeight="1">
      <c r="A66" s="377" t="s">
        <v>694</v>
      </c>
      <c r="B66" s="56"/>
      <c r="C66" s="56"/>
      <c r="D66" s="56"/>
      <c r="E66" s="56"/>
      <c r="F66" s="56"/>
      <c r="G66" s="23"/>
      <c r="H66" s="23"/>
      <c r="I66" s="23"/>
      <c r="J66" s="23"/>
      <c r="K66" s="23"/>
      <c r="L66" s="23"/>
      <c r="M66" s="2192"/>
      <c r="N66" s="348"/>
      <c r="O66" s="348"/>
      <c r="P66" s="348"/>
      <c r="Q66" s="39"/>
    </row>
    <row r="67" spans="1:17" ht="15.75" customHeight="1">
      <c r="N67" s="348"/>
      <c r="O67" s="348"/>
      <c r="P67" s="348"/>
      <c r="Q67" s="39"/>
    </row>
    <row r="68" spans="1:17" ht="15.75" customHeight="1">
      <c r="N68" s="348"/>
      <c r="O68" s="348"/>
      <c r="P68" s="348"/>
      <c r="Q68" s="39"/>
    </row>
    <row r="69" spans="1:17" ht="15.75" customHeight="1">
      <c r="N69" s="348"/>
      <c r="O69" s="348"/>
      <c r="P69" s="348"/>
      <c r="Q69" s="39"/>
    </row>
    <row r="70" spans="1:17" ht="15.75" customHeight="1">
      <c r="N70" s="348"/>
      <c r="O70" s="348"/>
      <c r="P70" s="348"/>
      <c r="Q70" s="39"/>
    </row>
    <row r="71" spans="1:17" ht="15.75" customHeight="1">
      <c r="N71" s="348"/>
      <c r="O71" s="348"/>
      <c r="P71" s="348"/>
      <c r="Q71" s="39"/>
    </row>
    <row r="72" spans="1:17" ht="15.75" customHeight="1">
      <c r="N72" s="348"/>
      <c r="O72" s="348"/>
      <c r="P72" s="348"/>
      <c r="Q72" s="39"/>
    </row>
    <row r="73" spans="1:17" ht="15.75" customHeight="1">
      <c r="N73" s="348"/>
      <c r="O73" s="348"/>
      <c r="P73" s="348"/>
      <c r="Q73" s="39"/>
    </row>
    <row r="74" spans="1:17" ht="15.75" customHeight="1">
      <c r="N74" s="348"/>
      <c r="O74" s="348"/>
      <c r="P74" s="348"/>
      <c r="Q74" s="39"/>
    </row>
    <row r="75" spans="1:17" ht="15.75" customHeight="1">
      <c r="N75" s="348"/>
      <c r="O75" s="348"/>
      <c r="P75" s="348"/>
      <c r="Q75" s="39"/>
    </row>
    <row r="76" spans="1:17" ht="15.75" customHeight="1">
      <c r="N76" s="348"/>
      <c r="O76" s="348"/>
      <c r="P76" s="348"/>
      <c r="Q76" s="39"/>
    </row>
    <row r="77" spans="1:17" ht="15.75" customHeight="1">
      <c r="N77" s="348"/>
      <c r="O77" s="348"/>
      <c r="P77" s="348"/>
      <c r="Q77" s="39"/>
    </row>
    <row r="78" spans="1:17" ht="15.75" customHeight="1">
      <c r="N78" s="348"/>
      <c r="O78" s="348"/>
      <c r="P78" s="348"/>
      <c r="Q78" s="39"/>
    </row>
    <row r="79" spans="1:17" ht="15.75" customHeight="1">
      <c r="N79" s="348"/>
      <c r="O79" s="348"/>
      <c r="P79" s="348"/>
      <c r="Q79" s="39"/>
    </row>
    <row r="80" spans="1:17" ht="15.75" customHeight="1">
      <c r="N80" s="348"/>
      <c r="O80" s="348"/>
      <c r="P80" s="348"/>
      <c r="Q80" s="39"/>
    </row>
    <row r="81" spans="1:17" s="1" customFormat="1" ht="15.75" customHeight="1">
      <c r="A81" s="40"/>
      <c r="B81" s="40"/>
      <c r="C81" s="40"/>
      <c r="D81" s="40"/>
      <c r="E81" s="40"/>
      <c r="F81" s="40"/>
      <c r="G81" s="40"/>
      <c r="H81" s="40"/>
      <c r="I81" s="40"/>
      <c r="J81" s="40"/>
      <c r="K81" s="40"/>
      <c r="L81" s="40"/>
      <c r="M81" s="40"/>
      <c r="N81" s="348"/>
      <c r="O81" s="348"/>
      <c r="P81" s="348"/>
      <c r="Q81" s="3"/>
    </row>
    <row r="82" spans="1:17" ht="15" customHeight="1">
      <c r="N82" s="348"/>
      <c r="O82" s="348"/>
      <c r="P82" s="348"/>
      <c r="Q82" s="39"/>
    </row>
    <row r="83" spans="1:17" s="1" customFormat="1" ht="18" customHeight="1">
      <c r="A83" s="40"/>
      <c r="B83" s="40"/>
      <c r="C83" s="40"/>
      <c r="D83" s="40"/>
      <c r="E83" s="40"/>
      <c r="F83" s="40"/>
      <c r="G83" s="40"/>
      <c r="H83" s="40"/>
      <c r="I83" s="40"/>
      <c r="J83" s="40"/>
      <c r="K83" s="40"/>
      <c r="L83" s="40"/>
      <c r="M83" s="40"/>
      <c r="N83" s="3"/>
      <c r="O83" s="3"/>
      <c r="P83" s="3"/>
      <c r="Q83" s="3"/>
    </row>
  </sheetData>
  <mergeCells count="4">
    <mergeCell ref="A2:M2"/>
    <mergeCell ref="I3:M3"/>
    <mergeCell ref="A36:M36"/>
    <mergeCell ref="I37:M37"/>
  </mergeCells>
  <phoneticPr fontId="3"/>
  <printOptions horizontalCentered="1" verticalCentered="1"/>
  <pageMargins left="0.55118110236220474" right="0.23622047244094488" top="0.39370078740157483" bottom="0.55118110236220474" header="0.51181102362204722" footer="0.51181102362204722"/>
  <pageSetup paperSize="9" scale="76" orientation="portrait" r:id="rId1"/>
  <headerFooter alignWithMargins="0"/>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tabColor theme="5" tint="-0.249977111117893"/>
  </sheetPr>
  <dimension ref="A1:AQ148"/>
  <sheetViews>
    <sheetView showGridLines="0" view="pageBreakPreview" topLeftCell="A35" zoomScaleNormal="100" zoomScaleSheetLayoutView="100" workbookViewId="0">
      <selection activeCell="M74" sqref="M74:X88"/>
    </sheetView>
  </sheetViews>
  <sheetFormatPr defaultColWidth="10.58203125" defaultRowHeight="14"/>
  <cols>
    <col min="1" max="10" width="11.58203125" style="40" customWidth="1"/>
    <col min="11" max="11" width="0.75" style="40" customWidth="1"/>
    <col min="12" max="13" width="10.58203125" style="40"/>
    <col min="14" max="19" width="10.83203125" style="40" bestFit="1" customWidth="1"/>
    <col min="20" max="21" width="12.25" style="40" bestFit="1" customWidth="1"/>
    <col min="22" max="22" width="13.5" style="40" customWidth="1"/>
    <col min="23" max="24" width="10.83203125" style="40" bestFit="1" customWidth="1"/>
    <col min="25" max="25" width="10.75" style="40" bestFit="1" customWidth="1"/>
    <col min="26" max="26" width="10.83203125" style="40" bestFit="1" customWidth="1"/>
    <col min="27" max="27" width="12.5" style="40" bestFit="1" customWidth="1"/>
    <col min="28" max="28" width="11.08203125" style="40" bestFit="1" customWidth="1"/>
    <col min="29" max="29" width="11" style="40" bestFit="1" customWidth="1"/>
    <col min="30" max="33" width="10.75" style="40" bestFit="1" customWidth="1"/>
    <col min="34" max="34" width="15.58203125" style="40" customWidth="1"/>
    <col min="35" max="37" width="10.75" style="40" bestFit="1" customWidth="1"/>
    <col min="38" max="16384" width="10.58203125" style="40"/>
  </cols>
  <sheetData>
    <row r="1" spans="1:30" ht="16.5" customHeight="1">
      <c r="A1" s="39"/>
      <c r="B1" s="39"/>
      <c r="C1" s="39"/>
      <c r="D1" s="39"/>
      <c r="E1" s="39"/>
      <c r="F1" s="39"/>
      <c r="G1" s="39"/>
      <c r="H1" s="39"/>
      <c r="I1" s="39"/>
      <c r="J1" s="39"/>
      <c r="K1" s="39"/>
      <c r="P1" s="3"/>
      <c r="Q1" s="3"/>
      <c r="R1" s="3"/>
      <c r="S1" s="3"/>
      <c r="T1" s="3"/>
      <c r="U1" s="3"/>
      <c r="V1" s="3"/>
      <c r="W1" s="3"/>
      <c r="X1" s="3"/>
      <c r="Y1" s="1"/>
      <c r="Z1" s="1"/>
      <c r="AA1" s="1"/>
      <c r="AB1" s="1"/>
      <c r="AC1" s="1"/>
      <c r="AD1" s="1"/>
    </row>
    <row r="2" spans="1:30" s="1" customFormat="1" ht="26.25" customHeight="1">
      <c r="A2" s="3"/>
      <c r="B2" s="3"/>
      <c r="C2" s="77" t="s">
        <v>696</v>
      </c>
      <c r="D2" s="3"/>
      <c r="E2" s="3"/>
      <c r="F2" s="3"/>
      <c r="G2" s="3"/>
      <c r="H2" s="3"/>
      <c r="I2" s="3"/>
      <c r="J2" s="3"/>
      <c r="K2" s="3"/>
      <c r="P2" s="39"/>
      <c r="Q2" s="39"/>
      <c r="R2" s="3"/>
      <c r="S2" s="3"/>
      <c r="T2" s="3"/>
      <c r="U2" s="3"/>
      <c r="V2" s="3"/>
      <c r="W2" s="3"/>
      <c r="X2" s="3"/>
    </row>
    <row r="3" spans="1:30" s="1" customFormat="1" ht="22.5" customHeight="1">
      <c r="A3" s="3"/>
      <c r="B3" s="3"/>
      <c r="C3" s="6" t="s">
        <v>697</v>
      </c>
      <c r="D3" s="3"/>
      <c r="E3" s="3"/>
      <c r="F3" s="6"/>
      <c r="G3" s="3"/>
      <c r="H3" s="3"/>
      <c r="I3" s="3"/>
      <c r="J3" s="3"/>
      <c r="K3" s="3"/>
      <c r="P3" s="39"/>
      <c r="Q3" s="39"/>
      <c r="AB3" s="40"/>
    </row>
    <row r="4" spans="1:30" s="1" customFormat="1" ht="15.75" customHeight="1" thickBot="1">
      <c r="A4" s="3"/>
      <c r="B4" s="3"/>
      <c r="C4" s="3"/>
      <c r="D4" s="3"/>
      <c r="E4" s="3"/>
      <c r="F4" s="3"/>
      <c r="G4" s="3"/>
      <c r="H4" s="3"/>
      <c r="I4" s="2364" t="s">
        <v>700</v>
      </c>
      <c r="J4" s="2486"/>
      <c r="K4" s="3"/>
      <c r="P4" s="39"/>
      <c r="Q4" s="39"/>
      <c r="AB4" s="40"/>
      <c r="AC4" s="40"/>
      <c r="AD4" s="40"/>
    </row>
    <row r="5" spans="1:30" ht="15.75" customHeight="1">
      <c r="A5" s="2367" t="s">
        <v>5</v>
      </c>
      <c r="B5" s="2375" t="s">
        <v>698</v>
      </c>
      <c r="C5" s="2376"/>
      <c r="D5" s="2376"/>
      <c r="E5" s="2376"/>
      <c r="F5" s="2377"/>
      <c r="G5" s="2375" t="s">
        <v>699</v>
      </c>
      <c r="H5" s="2377"/>
      <c r="I5" s="2375" t="s">
        <v>1613</v>
      </c>
      <c r="J5" s="2376"/>
      <c r="K5" s="39"/>
      <c r="P5" s="39"/>
      <c r="Q5" s="39"/>
    </row>
    <row r="6" spans="1:30" ht="15.75" customHeight="1">
      <c r="A6" s="2567"/>
      <c r="B6" s="2568" t="s">
        <v>701</v>
      </c>
      <c r="C6" s="2568" t="s">
        <v>702</v>
      </c>
      <c r="D6" s="2490" t="s">
        <v>703</v>
      </c>
      <c r="E6" s="7"/>
      <c r="F6" s="2568" t="s">
        <v>704</v>
      </c>
      <c r="G6" s="2490" t="s">
        <v>705</v>
      </c>
      <c r="H6" s="7"/>
      <c r="I6" s="2490" t="s">
        <v>705</v>
      </c>
      <c r="J6" s="7"/>
      <c r="K6" s="39"/>
      <c r="P6" s="39"/>
      <c r="Q6" s="39"/>
    </row>
    <row r="7" spans="1:30" ht="15.75" customHeight="1">
      <c r="A7" s="2370"/>
      <c r="B7" s="2411"/>
      <c r="C7" s="2411"/>
      <c r="D7" s="2368"/>
      <c r="E7" s="619" t="s">
        <v>706</v>
      </c>
      <c r="F7" s="2411"/>
      <c r="G7" s="2368"/>
      <c r="H7" s="84" t="s">
        <v>707</v>
      </c>
      <c r="I7" s="2368"/>
      <c r="J7" s="84" t="s">
        <v>707</v>
      </c>
      <c r="K7" s="39"/>
      <c r="P7" s="39"/>
      <c r="Q7" s="39"/>
    </row>
    <row r="8" spans="1:30" ht="16.5" customHeight="1">
      <c r="A8" s="3"/>
      <c r="B8" s="10" t="s">
        <v>477</v>
      </c>
      <c r="C8" s="10" t="s">
        <v>477</v>
      </c>
      <c r="D8" s="10" t="s">
        <v>477</v>
      </c>
      <c r="E8" s="10" t="s">
        <v>477</v>
      </c>
      <c r="F8" s="10" t="s">
        <v>477</v>
      </c>
      <c r="G8" s="10" t="s">
        <v>477</v>
      </c>
      <c r="H8" s="10" t="s">
        <v>477</v>
      </c>
      <c r="I8" s="10" t="s">
        <v>71</v>
      </c>
      <c r="J8" s="10" t="s">
        <v>71</v>
      </c>
      <c r="K8" s="39"/>
      <c r="P8" s="39"/>
      <c r="Q8" s="39"/>
    </row>
    <row r="9" spans="1:30" ht="16.5" customHeight="1">
      <c r="A9" s="794" t="s">
        <v>1821</v>
      </c>
      <c r="B9" s="12">
        <v>154013</v>
      </c>
      <c r="C9" s="12">
        <v>3478</v>
      </c>
      <c r="D9" s="12">
        <v>28497</v>
      </c>
      <c r="E9" s="12">
        <v>13387</v>
      </c>
      <c r="F9" s="12">
        <v>122038</v>
      </c>
      <c r="G9" s="12">
        <v>83339</v>
      </c>
      <c r="H9" s="12">
        <v>41089</v>
      </c>
      <c r="I9" s="12">
        <v>31564</v>
      </c>
      <c r="J9" s="12">
        <v>14703</v>
      </c>
      <c r="K9" s="39"/>
      <c r="P9" s="39"/>
      <c r="Q9" s="39"/>
    </row>
    <row r="10" spans="1:30" ht="16.5" customHeight="1">
      <c r="A10" s="795" t="s">
        <v>624</v>
      </c>
      <c r="B10" s="12">
        <v>173421</v>
      </c>
      <c r="C10" s="12">
        <v>4024</v>
      </c>
      <c r="D10" s="12">
        <v>34625</v>
      </c>
      <c r="E10" s="12">
        <v>16949</v>
      </c>
      <c r="F10" s="12">
        <v>134772</v>
      </c>
      <c r="G10" s="12">
        <v>84606</v>
      </c>
      <c r="H10" s="12">
        <v>42183</v>
      </c>
      <c r="I10" s="12">
        <v>31666</v>
      </c>
      <c r="J10" s="12">
        <v>14998</v>
      </c>
      <c r="K10" s="39"/>
      <c r="P10" s="39"/>
      <c r="Q10" s="39"/>
    </row>
    <row r="11" spans="1:30" ht="16.5" customHeight="1">
      <c r="A11" s="795" t="s">
        <v>1698</v>
      </c>
      <c r="B11" s="12">
        <v>187154</v>
      </c>
      <c r="C11" s="12">
        <v>4140</v>
      </c>
      <c r="D11" s="12">
        <v>37128</v>
      </c>
      <c r="E11" s="12">
        <v>18819</v>
      </c>
      <c r="F11" s="12">
        <v>145886</v>
      </c>
      <c r="G11" s="12">
        <v>83286</v>
      </c>
      <c r="H11" s="12">
        <v>42904</v>
      </c>
      <c r="I11" s="12">
        <v>29851</v>
      </c>
      <c r="J11" s="12">
        <v>14745</v>
      </c>
      <c r="K11" s="39"/>
      <c r="P11" s="39"/>
      <c r="Q11" s="39"/>
    </row>
    <row r="12" spans="1:30" ht="16.5" customHeight="1">
      <c r="A12" s="795" t="s">
        <v>1867</v>
      </c>
      <c r="B12" s="12">
        <v>174562</v>
      </c>
      <c r="C12" s="12">
        <v>3722</v>
      </c>
      <c r="D12" s="12">
        <v>32093</v>
      </c>
      <c r="E12" s="12">
        <v>14963</v>
      </c>
      <c r="F12" s="12">
        <v>138747</v>
      </c>
      <c r="G12" s="12">
        <v>83878</v>
      </c>
      <c r="H12" s="12">
        <v>44841</v>
      </c>
      <c r="I12" s="12">
        <v>29295</v>
      </c>
      <c r="J12" s="12">
        <v>15310</v>
      </c>
      <c r="K12" s="39"/>
      <c r="P12" s="39"/>
      <c r="Q12" s="39"/>
    </row>
    <row r="13" spans="1:30" ht="16.5" customHeight="1">
      <c r="A13" s="792"/>
      <c r="B13" s="12"/>
      <c r="C13" s="12"/>
      <c r="D13" s="12"/>
      <c r="E13" s="12"/>
      <c r="F13" s="12"/>
      <c r="G13" s="12"/>
      <c r="H13" s="12"/>
      <c r="I13" s="12"/>
      <c r="J13" s="12"/>
      <c r="K13" s="39"/>
      <c r="P13" s="39"/>
      <c r="Q13" s="39"/>
    </row>
    <row r="14" spans="1:30" ht="16.5" customHeight="1">
      <c r="A14" s="792"/>
      <c r="B14" s="12"/>
      <c r="C14" s="12"/>
      <c r="D14" s="12"/>
      <c r="E14" s="12"/>
      <c r="F14" s="12"/>
      <c r="G14" s="12"/>
      <c r="H14" s="12"/>
      <c r="I14" s="12"/>
      <c r="J14" s="12"/>
      <c r="K14" s="39"/>
      <c r="P14" s="39"/>
      <c r="Q14" s="39"/>
    </row>
    <row r="15" spans="1:30" ht="16.5" customHeight="1">
      <c r="A15" s="795"/>
      <c r="B15" s="12"/>
      <c r="C15" s="12"/>
      <c r="D15" s="12"/>
      <c r="E15" s="12"/>
      <c r="F15" s="12"/>
      <c r="G15" s="12"/>
      <c r="H15" s="12"/>
      <c r="I15" s="12"/>
      <c r="J15" s="12"/>
      <c r="K15" s="39"/>
      <c r="P15" s="39"/>
      <c r="Q15" s="39"/>
    </row>
    <row r="16" spans="1:30" ht="16.5" customHeight="1">
      <c r="A16" s="144" t="s">
        <v>2028</v>
      </c>
      <c r="B16" s="16">
        <v>13895</v>
      </c>
      <c r="C16" s="16">
        <v>369</v>
      </c>
      <c r="D16" s="16">
        <v>2737</v>
      </c>
      <c r="E16" s="16">
        <v>1211</v>
      </c>
      <c r="F16" s="16">
        <v>10789</v>
      </c>
      <c r="G16" s="16">
        <v>6751</v>
      </c>
      <c r="H16" s="16">
        <v>3479</v>
      </c>
      <c r="I16" s="16">
        <v>2218</v>
      </c>
      <c r="J16" s="16">
        <v>1152</v>
      </c>
      <c r="K16" s="39"/>
      <c r="L16" s="39"/>
      <c r="M16" s="39"/>
      <c r="N16" s="39"/>
      <c r="O16" s="39"/>
      <c r="P16" s="39"/>
      <c r="Q16" s="39"/>
      <c r="R16" s="39"/>
      <c r="S16" s="39"/>
      <c r="T16" s="39"/>
      <c r="U16" s="39"/>
      <c r="V16" s="39"/>
      <c r="W16" s="39"/>
      <c r="X16" s="39"/>
    </row>
    <row r="17" spans="1:24" ht="16.5" customHeight="1" thickBot="1">
      <c r="A17" s="144" t="s">
        <v>1857</v>
      </c>
      <c r="B17" s="16">
        <v>14493</v>
      </c>
      <c r="C17" s="16">
        <v>275</v>
      </c>
      <c r="D17" s="16">
        <v>2635</v>
      </c>
      <c r="E17" s="16">
        <v>1252</v>
      </c>
      <c r="F17" s="16">
        <v>11583</v>
      </c>
      <c r="G17" s="16">
        <v>6585</v>
      </c>
      <c r="H17" s="16">
        <v>3528</v>
      </c>
      <c r="I17" s="16">
        <v>2390</v>
      </c>
      <c r="J17" s="16">
        <v>1244</v>
      </c>
      <c r="K17" s="39"/>
      <c r="L17" s="39"/>
      <c r="M17" s="1138" t="s">
        <v>1521</v>
      </c>
      <c r="N17" s="1015" t="s">
        <v>1489</v>
      </c>
      <c r="O17" s="39"/>
      <c r="P17" s="39"/>
      <c r="Q17" s="39"/>
      <c r="R17" s="39"/>
      <c r="S17" s="39"/>
      <c r="T17" s="39"/>
      <c r="U17" s="39"/>
      <c r="V17" s="39"/>
      <c r="W17" s="39"/>
      <c r="X17" s="39"/>
    </row>
    <row r="18" spans="1:24" ht="16.5" customHeight="1">
      <c r="A18" s="18" t="s">
        <v>359</v>
      </c>
      <c r="B18" s="16">
        <v>13915</v>
      </c>
      <c r="C18" s="16">
        <v>342</v>
      </c>
      <c r="D18" s="16">
        <v>2331</v>
      </c>
      <c r="E18" s="16">
        <v>982</v>
      </c>
      <c r="F18" s="16">
        <v>11242</v>
      </c>
      <c r="G18" s="16">
        <v>5759</v>
      </c>
      <c r="H18" s="16">
        <v>3066</v>
      </c>
      <c r="I18" s="16">
        <v>2100</v>
      </c>
      <c r="J18" s="16">
        <v>1113</v>
      </c>
      <c r="K18" s="39"/>
      <c r="L18" s="39"/>
      <c r="M18" s="618" t="s">
        <v>5</v>
      </c>
      <c r="N18" s="621" t="s">
        <v>698</v>
      </c>
      <c r="O18" s="622"/>
      <c r="P18" s="622"/>
      <c r="Q18" s="622"/>
      <c r="R18" s="623"/>
      <c r="S18" s="621" t="s">
        <v>699</v>
      </c>
      <c r="T18" s="623"/>
      <c r="U18" s="2375" t="s">
        <v>1574</v>
      </c>
      <c r="V18" s="2384"/>
      <c r="W18" s="39"/>
      <c r="X18" s="39"/>
    </row>
    <row r="19" spans="1:24" ht="16.5" customHeight="1">
      <c r="A19" s="18" t="s">
        <v>360</v>
      </c>
      <c r="B19" s="16">
        <v>13934</v>
      </c>
      <c r="C19" s="16">
        <v>315</v>
      </c>
      <c r="D19" s="16">
        <v>2264</v>
      </c>
      <c r="E19" s="16">
        <v>938</v>
      </c>
      <c r="F19" s="16">
        <v>11355</v>
      </c>
      <c r="G19" s="16">
        <v>5109</v>
      </c>
      <c r="H19" s="16">
        <v>2721</v>
      </c>
      <c r="I19" s="16">
        <v>1890</v>
      </c>
      <c r="J19" s="16">
        <v>1008</v>
      </c>
      <c r="K19" s="39"/>
      <c r="L19" s="39"/>
      <c r="M19" s="790"/>
      <c r="N19" s="791" t="s">
        <v>701</v>
      </c>
      <c r="O19" s="791" t="s">
        <v>702</v>
      </c>
      <c r="P19" s="627" t="s">
        <v>703</v>
      </c>
      <c r="Q19" s="7"/>
      <c r="R19" s="791" t="s">
        <v>704</v>
      </c>
      <c r="S19" s="627" t="s">
        <v>705</v>
      </c>
      <c r="T19" s="7"/>
      <c r="U19" s="627" t="s">
        <v>705</v>
      </c>
      <c r="V19" s="7"/>
      <c r="W19" s="39"/>
      <c r="X19" s="39"/>
    </row>
    <row r="20" spans="1:24" ht="16.5" customHeight="1">
      <c r="A20" s="18" t="s">
        <v>1909</v>
      </c>
      <c r="B20" s="16">
        <v>15009</v>
      </c>
      <c r="C20" s="16">
        <v>269</v>
      </c>
      <c r="D20" s="16">
        <v>2633</v>
      </c>
      <c r="E20" s="16">
        <v>1230</v>
      </c>
      <c r="F20" s="16">
        <v>12107</v>
      </c>
      <c r="G20" s="16">
        <v>7394</v>
      </c>
      <c r="H20" s="16">
        <v>4047</v>
      </c>
      <c r="I20" s="16">
        <v>1991</v>
      </c>
      <c r="J20" s="16">
        <v>1060</v>
      </c>
      <c r="K20" s="39"/>
      <c r="L20" s="39"/>
      <c r="M20" s="620"/>
      <c r="N20" s="624"/>
      <c r="O20" s="624"/>
      <c r="P20" s="619"/>
      <c r="Q20" s="619" t="s">
        <v>706</v>
      </c>
      <c r="R20" s="624"/>
      <c r="S20" s="619"/>
      <c r="T20" s="84" t="s">
        <v>707</v>
      </c>
      <c r="U20" s="619"/>
      <c r="V20" s="84" t="s">
        <v>707</v>
      </c>
      <c r="W20" s="39"/>
      <c r="X20" s="39"/>
    </row>
    <row r="21" spans="1:24" ht="16.5" customHeight="1">
      <c r="A21" s="18" t="s">
        <v>769</v>
      </c>
      <c r="B21" s="16">
        <v>16253</v>
      </c>
      <c r="C21" s="16">
        <v>355</v>
      </c>
      <c r="D21" s="16">
        <v>2467</v>
      </c>
      <c r="E21" s="16">
        <v>982</v>
      </c>
      <c r="F21" s="16">
        <v>13431</v>
      </c>
      <c r="G21" s="16">
        <v>7378</v>
      </c>
      <c r="H21" s="16">
        <v>4225</v>
      </c>
      <c r="I21" s="16">
        <v>2681</v>
      </c>
      <c r="J21" s="16">
        <v>1510</v>
      </c>
      <c r="K21" s="39"/>
      <c r="L21" s="39"/>
      <c r="M21" s="3"/>
      <c r="N21" s="10" t="s">
        <v>477</v>
      </c>
      <c r="O21" s="10" t="s">
        <v>477</v>
      </c>
      <c r="P21" s="10" t="s">
        <v>477</v>
      </c>
      <c r="Q21" s="10" t="s">
        <v>477</v>
      </c>
      <c r="R21" s="10" t="s">
        <v>477</v>
      </c>
      <c r="S21" s="10" t="s">
        <v>477</v>
      </c>
      <c r="T21" s="10" t="s">
        <v>477</v>
      </c>
      <c r="U21" s="10" t="s">
        <v>71</v>
      </c>
      <c r="V21" s="10" t="s">
        <v>71</v>
      </c>
      <c r="W21" s="39"/>
      <c r="X21" s="39"/>
    </row>
    <row r="22" spans="1:24" ht="16.5" customHeight="1">
      <c r="A22" s="18" t="s">
        <v>101</v>
      </c>
      <c r="B22" s="16">
        <v>13480</v>
      </c>
      <c r="C22" s="16">
        <v>320</v>
      </c>
      <c r="D22" s="16">
        <v>2496</v>
      </c>
      <c r="E22" s="16">
        <v>1053</v>
      </c>
      <c r="F22" s="16">
        <v>10664</v>
      </c>
      <c r="G22" s="16">
        <v>7126</v>
      </c>
      <c r="H22" s="16">
        <v>3939</v>
      </c>
      <c r="I22" s="16">
        <v>3091</v>
      </c>
      <c r="J22" s="16">
        <v>1755</v>
      </c>
      <c r="K22" s="39"/>
      <c r="L22" s="39"/>
      <c r="M22" s="1139" t="s">
        <v>1492</v>
      </c>
      <c r="N22" s="58"/>
      <c r="O22" s="12"/>
      <c r="P22" s="12"/>
      <c r="Q22" s="12"/>
      <c r="R22" s="12"/>
      <c r="S22" s="12"/>
      <c r="T22" s="12"/>
      <c r="U22" s="12"/>
      <c r="V22" s="12"/>
      <c r="W22" s="39"/>
      <c r="X22" s="39"/>
    </row>
    <row r="23" spans="1:24" ht="16.5" customHeight="1">
      <c r="A23" s="18" t="s">
        <v>353</v>
      </c>
      <c r="B23" s="16">
        <v>14765</v>
      </c>
      <c r="C23" s="16">
        <v>346</v>
      </c>
      <c r="D23" s="16">
        <v>2705</v>
      </c>
      <c r="E23" s="16">
        <v>1273</v>
      </c>
      <c r="F23" s="16">
        <v>11714</v>
      </c>
      <c r="G23" s="16">
        <v>9380</v>
      </c>
      <c r="H23" s="16">
        <v>5397</v>
      </c>
      <c r="I23" s="16">
        <v>2746</v>
      </c>
      <c r="J23" s="16">
        <v>1498</v>
      </c>
      <c r="K23" s="39"/>
      <c r="L23" s="39"/>
      <c r="N23" s="16"/>
      <c r="O23" s="16"/>
      <c r="P23" s="16"/>
      <c r="Q23" s="16"/>
      <c r="R23" s="16"/>
      <c r="S23" s="16"/>
      <c r="T23" s="16"/>
      <c r="U23" s="16"/>
      <c r="V23" s="16"/>
      <c r="W23" s="39"/>
      <c r="X23" s="39"/>
    </row>
    <row r="24" spans="1:24" ht="16.5" customHeight="1">
      <c r="A24" s="18" t="s">
        <v>354</v>
      </c>
      <c r="B24" s="16">
        <v>13376</v>
      </c>
      <c r="C24" s="16">
        <v>206</v>
      </c>
      <c r="D24" s="16">
        <v>2278</v>
      </c>
      <c r="E24" s="16">
        <v>905</v>
      </c>
      <c r="F24" s="16">
        <v>10892</v>
      </c>
      <c r="G24" s="16">
        <v>7563</v>
      </c>
      <c r="H24" s="16">
        <v>4242</v>
      </c>
      <c r="I24" s="16">
        <v>2624</v>
      </c>
      <c r="J24" s="16">
        <v>1366</v>
      </c>
      <c r="K24" s="39"/>
      <c r="L24" s="39"/>
      <c r="M24" s="1117" t="s">
        <v>1722</v>
      </c>
      <c r="N24" s="1140">
        <v>16250</v>
      </c>
      <c r="O24" s="1101">
        <v>304</v>
      </c>
      <c r="P24" s="1101">
        <v>3408</v>
      </c>
      <c r="Q24" s="1101">
        <v>1850</v>
      </c>
      <c r="R24" s="1101">
        <v>12538</v>
      </c>
      <c r="S24" s="1101">
        <v>7457</v>
      </c>
      <c r="T24" s="1101">
        <v>3890</v>
      </c>
      <c r="U24" s="1101">
        <v>1940</v>
      </c>
      <c r="V24" s="1101">
        <v>979</v>
      </c>
      <c r="W24" s="39"/>
      <c r="X24" s="39"/>
    </row>
    <row r="25" spans="1:24" ht="16.5" customHeight="1">
      <c r="A25" s="18" t="s">
        <v>355</v>
      </c>
      <c r="B25" s="16">
        <v>12222</v>
      </c>
      <c r="C25" s="16">
        <v>255</v>
      </c>
      <c r="D25" s="16">
        <v>2353</v>
      </c>
      <c r="E25" s="16">
        <v>898</v>
      </c>
      <c r="F25" s="16">
        <v>9614</v>
      </c>
      <c r="G25" s="16">
        <v>6053</v>
      </c>
      <c r="H25" s="16">
        <v>3374</v>
      </c>
      <c r="I25" s="16">
        <v>2177</v>
      </c>
      <c r="J25" s="16">
        <v>1119</v>
      </c>
      <c r="K25" s="39"/>
      <c r="L25" s="39"/>
      <c r="M25" s="1129" t="s">
        <v>769</v>
      </c>
      <c r="N25" s="1140">
        <v>16507</v>
      </c>
      <c r="O25" s="1101">
        <v>314</v>
      </c>
      <c r="P25" s="1101">
        <v>2817</v>
      </c>
      <c r="Q25" s="1101">
        <v>1317</v>
      </c>
      <c r="R25" s="1101">
        <v>13376</v>
      </c>
      <c r="S25" s="1101">
        <v>7796</v>
      </c>
      <c r="T25" s="1101">
        <v>4329</v>
      </c>
      <c r="U25" s="1101">
        <v>2949</v>
      </c>
      <c r="V25" s="1101">
        <v>1603</v>
      </c>
      <c r="W25" s="39"/>
      <c r="X25" s="39"/>
    </row>
    <row r="26" spans="1:24" ht="16.5" customHeight="1">
      <c r="A26" s="18" t="s">
        <v>356</v>
      </c>
      <c r="B26" s="16">
        <v>14273</v>
      </c>
      <c r="C26" s="16">
        <v>313</v>
      </c>
      <c r="D26" s="16">
        <v>2823</v>
      </c>
      <c r="E26" s="16">
        <v>1334</v>
      </c>
      <c r="F26" s="16">
        <v>11137</v>
      </c>
      <c r="G26" s="16">
        <v>6430</v>
      </c>
      <c r="H26" s="16">
        <v>3612</v>
      </c>
      <c r="I26" s="16">
        <v>2099</v>
      </c>
      <c r="J26" s="16">
        <v>1152</v>
      </c>
      <c r="K26" s="39"/>
      <c r="L26" s="39"/>
      <c r="M26" s="1129" t="s">
        <v>101</v>
      </c>
      <c r="N26" s="1140">
        <v>15009</v>
      </c>
      <c r="O26" s="1101">
        <v>337</v>
      </c>
      <c r="P26" s="1101">
        <v>2799</v>
      </c>
      <c r="Q26" s="1101">
        <v>1283</v>
      </c>
      <c r="R26" s="1101">
        <v>11873</v>
      </c>
      <c r="S26" s="1101">
        <v>7969</v>
      </c>
      <c r="T26" s="1101">
        <v>4245</v>
      </c>
      <c r="U26" s="1101">
        <v>3698</v>
      </c>
      <c r="V26" s="1101">
        <v>1986</v>
      </c>
      <c r="W26" s="39"/>
      <c r="X26" s="39"/>
    </row>
    <row r="27" spans="1:24" ht="16.5" customHeight="1">
      <c r="A27" s="18" t="s">
        <v>357</v>
      </c>
      <c r="B27" s="16">
        <v>11685</v>
      </c>
      <c r="C27" s="16">
        <v>216</v>
      </c>
      <c r="D27" s="16">
        <v>1956</v>
      </c>
      <c r="E27" s="16">
        <v>799</v>
      </c>
      <c r="F27" s="16">
        <v>9513</v>
      </c>
      <c r="G27" s="16">
        <v>5384</v>
      </c>
      <c r="H27" s="16">
        <v>2969</v>
      </c>
      <c r="I27" s="16">
        <v>1742</v>
      </c>
      <c r="J27" s="16">
        <v>954</v>
      </c>
      <c r="K27" s="39"/>
      <c r="L27" s="39"/>
      <c r="M27" s="1129" t="s">
        <v>353</v>
      </c>
      <c r="N27" s="1140">
        <v>13925</v>
      </c>
      <c r="O27" s="1101">
        <v>278</v>
      </c>
      <c r="P27" s="1101">
        <v>2797</v>
      </c>
      <c r="Q27" s="1101">
        <v>1340</v>
      </c>
      <c r="R27" s="1101">
        <v>10850</v>
      </c>
      <c r="S27" s="1101">
        <v>9533</v>
      </c>
      <c r="T27" s="1101">
        <v>5283</v>
      </c>
      <c r="U27" s="1101">
        <v>2770</v>
      </c>
      <c r="V27" s="1101">
        <v>1481</v>
      </c>
      <c r="W27" s="39"/>
      <c r="X27" s="39"/>
    </row>
    <row r="28" spans="1:24" ht="16.5" customHeight="1">
      <c r="A28" s="144" t="s">
        <v>358</v>
      </c>
      <c r="B28" s="16">
        <v>12217</v>
      </c>
      <c r="C28" s="16">
        <v>274</v>
      </c>
      <c r="D28" s="16">
        <v>2472</v>
      </c>
      <c r="E28" s="16">
        <v>1027</v>
      </c>
      <c r="F28" s="16">
        <v>9471</v>
      </c>
      <c r="G28" s="16">
        <v>6553</v>
      </c>
      <c r="H28" s="16">
        <v>3558</v>
      </c>
      <c r="I28" s="16">
        <v>2074</v>
      </c>
      <c r="J28" s="16">
        <v>1113</v>
      </c>
      <c r="K28" s="39"/>
      <c r="L28" s="39"/>
      <c r="M28" s="1129" t="s">
        <v>354</v>
      </c>
      <c r="N28" s="1140">
        <v>14747</v>
      </c>
      <c r="O28" s="1101">
        <v>301</v>
      </c>
      <c r="P28" s="1101">
        <v>2620</v>
      </c>
      <c r="Q28" s="1101">
        <v>1215</v>
      </c>
      <c r="R28" s="1101">
        <v>11826</v>
      </c>
      <c r="S28" s="1101">
        <v>7496</v>
      </c>
      <c r="T28" s="1101">
        <v>4047</v>
      </c>
      <c r="U28" s="1101">
        <v>2699</v>
      </c>
      <c r="V28" s="1101">
        <v>1364</v>
      </c>
      <c r="W28" s="39"/>
      <c r="X28" s="39"/>
    </row>
    <row r="29" spans="1:24" ht="16.5" customHeight="1">
      <c r="A29" s="18" t="s">
        <v>1857</v>
      </c>
      <c r="B29" s="16">
        <v>15248</v>
      </c>
      <c r="C29" s="16">
        <v>367</v>
      </c>
      <c r="D29" s="16">
        <v>2727</v>
      </c>
      <c r="E29" s="16">
        <v>1298</v>
      </c>
      <c r="F29" s="16">
        <v>12154</v>
      </c>
      <c r="G29" s="16">
        <v>6664</v>
      </c>
      <c r="H29" s="16">
        <v>3669</v>
      </c>
      <c r="I29" s="16">
        <v>2229</v>
      </c>
      <c r="J29" s="16">
        <v>1176</v>
      </c>
      <c r="K29" s="39"/>
      <c r="L29" s="39"/>
      <c r="M29" s="1129" t="s">
        <v>355</v>
      </c>
      <c r="N29" s="1140">
        <v>14233</v>
      </c>
      <c r="O29" s="1101">
        <v>280</v>
      </c>
      <c r="P29" s="1101">
        <v>2759</v>
      </c>
      <c r="Q29" s="1101">
        <v>1241</v>
      </c>
      <c r="R29" s="1101">
        <v>11194</v>
      </c>
      <c r="S29" s="1101">
        <v>6920</v>
      </c>
      <c r="T29" s="1101">
        <v>3645</v>
      </c>
      <c r="U29" s="1101">
        <v>2493</v>
      </c>
      <c r="V29" s="1101">
        <v>1262</v>
      </c>
      <c r="W29" s="39"/>
      <c r="X29" s="39"/>
    </row>
    <row r="30" spans="1:24" ht="16.5" customHeight="1">
      <c r="A30" s="18" t="s">
        <v>359</v>
      </c>
      <c r="B30" s="16">
        <v>12587</v>
      </c>
      <c r="C30" s="16">
        <v>233</v>
      </c>
      <c r="D30" s="16">
        <v>2123</v>
      </c>
      <c r="E30" s="16">
        <v>871</v>
      </c>
      <c r="F30" s="16">
        <v>10231</v>
      </c>
      <c r="G30" s="16">
        <v>5512</v>
      </c>
      <c r="H30" s="16">
        <v>3099</v>
      </c>
      <c r="I30" s="16">
        <v>1935</v>
      </c>
      <c r="J30" s="16">
        <v>1059</v>
      </c>
      <c r="K30" s="39"/>
      <c r="L30" s="39"/>
      <c r="M30" s="1129" t="s">
        <v>356</v>
      </c>
      <c r="N30" s="1140">
        <v>13412</v>
      </c>
      <c r="O30" s="1101">
        <v>314</v>
      </c>
      <c r="P30" s="1101">
        <v>2611</v>
      </c>
      <c r="Q30" s="1101">
        <v>1270</v>
      </c>
      <c r="R30" s="1101">
        <v>10487</v>
      </c>
      <c r="S30" s="1101">
        <v>6235</v>
      </c>
      <c r="T30" s="1101">
        <v>3324</v>
      </c>
      <c r="U30" s="1101">
        <v>2108</v>
      </c>
      <c r="V30" s="1101">
        <v>1086</v>
      </c>
      <c r="W30" s="39"/>
      <c r="X30" s="39"/>
    </row>
    <row r="31" spans="1:24" ht="16.5" customHeight="1">
      <c r="A31" s="18"/>
      <c r="B31" s="16"/>
      <c r="C31" s="16"/>
      <c r="D31" s="16"/>
      <c r="E31" s="16"/>
      <c r="F31" s="16"/>
      <c r="G31" s="16"/>
      <c r="H31" s="16"/>
      <c r="I31" s="16"/>
      <c r="J31" s="16"/>
      <c r="K31" s="39"/>
      <c r="L31" s="39"/>
      <c r="M31" s="1129" t="s">
        <v>357</v>
      </c>
      <c r="N31" s="1140">
        <v>14242</v>
      </c>
      <c r="O31" s="1101">
        <v>293</v>
      </c>
      <c r="P31" s="1101">
        <v>2315</v>
      </c>
      <c r="Q31" s="1101">
        <v>1064</v>
      </c>
      <c r="R31" s="1101">
        <v>11634</v>
      </c>
      <c r="S31" s="1101">
        <v>6268</v>
      </c>
      <c r="T31" s="1101">
        <v>3284</v>
      </c>
      <c r="U31" s="1101">
        <v>2040</v>
      </c>
      <c r="V31" s="1101">
        <v>1032</v>
      </c>
      <c r="W31" s="39"/>
      <c r="X31" s="39"/>
    </row>
    <row r="32" spans="1:24" ht="16.5" customHeight="1">
      <c r="A32" s="4" t="s">
        <v>52</v>
      </c>
      <c r="B32" s="1059">
        <f>((B30/B29)*100)-100</f>
        <v>-17.451469045120675</v>
      </c>
      <c r="C32" s="1059">
        <f>((C30/C29)*100)-100</f>
        <v>-36.51226158038147</v>
      </c>
      <c r="D32" s="1059">
        <f t="shared" ref="D32:H32" si="0">((D30/D29)*100)-100</f>
        <v>-22.148881554822154</v>
      </c>
      <c r="E32" s="1059">
        <f>((E30/E29)*100)-100</f>
        <v>-32.896764252696457</v>
      </c>
      <c r="F32" s="1059">
        <f t="shared" si="0"/>
        <v>-15.821951620865562</v>
      </c>
      <c r="G32" s="1059">
        <f>((G30/G29)*100)-100</f>
        <v>-17.28691476590636</v>
      </c>
      <c r="H32" s="1059">
        <f t="shared" si="0"/>
        <v>-15.53556827473426</v>
      </c>
      <c r="I32" s="1059">
        <f>((I30/I29)*100)-100</f>
        <v>-13.189771197846568</v>
      </c>
      <c r="J32" s="1059">
        <f>((J30/J29)*100)-100</f>
        <v>-9.9489795918367321</v>
      </c>
      <c r="K32" s="39"/>
      <c r="L32" s="39"/>
      <c r="M32" s="1129" t="s">
        <v>358</v>
      </c>
      <c r="N32" s="1140">
        <v>13895</v>
      </c>
      <c r="O32" s="1101">
        <v>369</v>
      </c>
      <c r="P32" s="1101">
        <v>2737</v>
      </c>
      <c r="Q32" s="1101">
        <v>1211</v>
      </c>
      <c r="R32" s="1101">
        <v>10789</v>
      </c>
      <c r="S32" s="1101">
        <v>6751</v>
      </c>
      <c r="T32" s="1101">
        <v>3479</v>
      </c>
      <c r="U32" s="1101">
        <v>2218</v>
      </c>
      <c r="V32" s="1101">
        <v>1152</v>
      </c>
      <c r="W32" s="39"/>
      <c r="X32" s="39"/>
    </row>
    <row r="33" spans="1:24" ht="16.5" customHeight="1" thickBot="1">
      <c r="A33" s="73" t="s">
        <v>36</v>
      </c>
      <c r="B33" s="1252">
        <f>((B30/B18)*100)-100</f>
        <v>-9.5436579231045613</v>
      </c>
      <c r="C33" s="1252">
        <f t="shared" ref="C33:I33" si="1">((C30/C18)*100)-100</f>
        <v>-31.871345029239762</v>
      </c>
      <c r="D33" s="1252">
        <f>((D30/D18)*100)-100</f>
        <v>-8.9232089232089322</v>
      </c>
      <c r="E33" s="1252">
        <f t="shared" si="1"/>
        <v>-11.303462321792253</v>
      </c>
      <c r="F33" s="1252">
        <f>((F30/F18)*100)-100</f>
        <v>-8.9930617327877513</v>
      </c>
      <c r="G33" s="1252">
        <f t="shared" si="1"/>
        <v>-4.2889390519187316</v>
      </c>
      <c r="H33" s="1252">
        <f>((H30/H18)*100)-100</f>
        <v>1.0763209393346358</v>
      </c>
      <c r="I33" s="1252">
        <f t="shared" si="1"/>
        <v>-7.8571428571428612</v>
      </c>
      <c r="J33" s="1252">
        <f>((J30/J18)*100)-100</f>
        <v>-4.8517520215633425</v>
      </c>
      <c r="K33" s="39"/>
      <c r="L33" s="39"/>
      <c r="M33" s="1129" t="s">
        <v>1857</v>
      </c>
      <c r="N33" s="1140">
        <v>14493</v>
      </c>
      <c r="O33" s="1101">
        <v>275</v>
      </c>
      <c r="P33" s="1101">
        <v>2635</v>
      </c>
      <c r="Q33" s="1101">
        <v>1252</v>
      </c>
      <c r="R33" s="1101">
        <v>11583</v>
      </c>
      <c r="S33" s="1101">
        <v>6585</v>
      </c>
      <c r="T33" s="1101">
        <v>3528</v>
      </c>
      <c r="U33" s="1101">
        <v>2390</v>
      </c>
      <c r="V33" s="1101">
        <v>1244</v>
      </c>
      <c r="W33" s="39"/>
      <c r="X33" s="39"/>
    </row>
    <row r="34" spans="1:24" ht="16.5" customHeight="1">
      <c r="A34" s="3" t="s">
        <v>708</v>
      </c>
      <c r="B34" s="39"/>
      <c r="C34" s="39"/>
      <c r="D34" s="39"/>
      <c r="E34" s="39"/>
      <c r="F34" s="39"/>
      <c r="G34" s="39"/>
      <c r="H34" s="39"/>
      <c r="I34" s="39"/>
      <c r="J34" s="39"/>
      <c r="K34" s="39"/>
      <c r="L34" s="39"/>
      <c r="M34" s="1129" t="s">
        <v>359</v>
      </c>
      <c r="N34" s="1140">
        <v>13915</v>
      </c>
      <c r="O34" s="1101">
        <v>342</v>
      </c>
      <c r="P34" s="1101">
        <v>2331</v>
      </c>
      <c r="Q34" s="1101">
        <v>982</v>
      </c>
      <c r="R34" s="1101">
        <v>11242</v>
      </c>
      <c r="S34" s="1101">
        <v>5759</v>
      </c>
      <c r="T34" s="1101">
        <v>3066</v>
      </c>
      <c r="U34" s="1101">
        <v>2100</v>
      </c>
      <c r="V34" s="1101">
        <v>1113</v>
      </c>
      <c r="W34" s="39"/>
      <c r="X34" s="39"/>
    </row>
    <row r="35" spans="1:24" ht="16.5" customHeight="1">
      <c r="A35" s="3" t="s">
        <v>709</v>
      </c>
      <c r="B35" s="39"/>
      <c r="C35" s="39"/>
      <c r="D35" s="39"/>
      <c r="E35" s="39"/>
      <c r="F35" s="39"/>
      <c r="G35" s="39"/>
      <c r="H35" s="39"/>
      <c r="I35" s="39"/>
      <c r="J35" s="39"/>
      <c r="K35" s="39"/>
      <c r="L35" s="39"/>
      <c r="M35" s="1129" t="s">
        <v>360</v>
      </c>
      <c r="N35" s="1140">
        <v>13934</v>
      </c>
      <c r="O35" s="1101">
        <v>315</v>
      </c>
      <c r="P35" s="1101">
        <v>2264</v>
      </c>
      <c r="Q35" s="1101">
        <v>938</v>
      </c>
      <c r="R35" s="1101">
        <v>11355</v>
      </c>
      <c r="S35" s="1101">
        <v>5109</v>
      </c>
      <c r="T35" s="1101">
        <v>2721</v>
      </c>
      <c r="U35" s="1101">
        <v>1890</v>
      </c>
      <c r="V35" s="1101">
        <v>1008</v>
      </c>
      <c r="W35" s="39"/>
      <c r="X35" s="39"/>
    </row>
    <row r="36" spans="1:24" ht="16.5" customHeight="1">
      <c r="A36" s="3"/>
      <c r="B36" s="39"/>
      <c r="C36" s="39"/>
      <c r="D36" s="39"/>
      <c r="E36" s="39"/>
      <c r="F36" s="39"/>
      <c r="G36" s="39"/>
      <c r="H36" s="39"/>
      <c r="I36" s="39"/>
      <c r="J36" s="39"/>
      <c r="K36" s="39"/>
      <c r="L36" s="39"/>
      <c r="M36" s="39"/>
      <c r="N36" s="39"/>
      <c r="O36" s="39"/>
      <c r="P36" s="39"/>
      <c r="Q36" s="39"/>
      <c r="R36" s="39"/>
      <c r="S36" s="39"/>
      <c r="T36" s="39"/>
      <c r="U36" s="39"/>
      <c r="V36" s="39"/>
      <c r="W36" s="39"/>
      <c r="X36" s="39"/>
    </row>
    <row r="37" spans="1:24" ht="16.5" customHeight="1">
      <c r="A37" s="39"/>
      <c r="B37" s="39"/>
      <c r="C37" s="39"/>
      <c r="D37" s="39"/>
      <c r="E37" s="39"/>
      <c r="F37" s="39"/>
      <c r="G37" s="39"/>
      <c r="H37" s="39"/>
      <c r="I37" s="39"/>
      <c r="J37" s="39"/>
      <c r="K37" s="39"/>
      <c r="L37" s="39"/>
      <c r="M37" s="1096" t="s">
        <v>1491</v>
      </c>
      <c r="N37" s="1131">
        <f>SUM(N24:N35)</f>
        <v>174562</v>
      </c>
      <c r="O37" s="1131">
        <f t="shared" ref="O37:V37" si="2">SUM(O24:O35)</f>
        <v>3722</v>
      </c>
      <c r="P37" s="1131">
        <f t="shared" si="2"/>
        <v>32093</v>
      </c>
      <c r="Q37" s="1131">
        <f t="shared" si="2"/>
        <v>14963</v>
      </c>
      <c r="R37" s="1131">
        <f t="shared" si="2"/>
        <v>138747</v>
      </c>
      <c r="S37" s="1131">
        <f t="shared" si="2"/>
        <v>83878</v>
      </c>
      <c r="T37" s="1131">
        <f t="shared" si="2"/>
        <v>44841</v>
      </c>
      <c r="U37" s="1131">
        <f t="shared" si="2"/>
        <v>29295</v>
      </c>
      <c r="V37" s="1131">
        <f t="shared" si="2"/>
        <v>15310</v>
      </c>
      <c r="W37" s="39"/>
      <c r="X37" s="39"/>
    </row>
    <row r="38" spans="1:24" ht="16.5" customHeight="1">
      <c r="A38" s="39"/>
      <c r="B38" s="39"/>
      <c r="C38" s="39"/>
      <c r="D38" s="39"/>
      <c r="E38" s="39"/>
      <c r="F38" s="39"/>
      <c r="G38" s="39"/>
      <c r="H38" s="39"/>
      <c r="I38" s="39"/>
      <c r="J38" s="39"/>
      <c r="K38" s="39"/>
      <c r="L38" s="39"/>
      <c r="M38" s="39"/>
      <c r="N38" s="39"/>
      <c r="O38" s="39"/>
      <c r="P38" s="39"/>
      <c r="Q38" s="39"/>
      <c r="R38" s="39"/>
      <c r="S38" s="39"/>
      <c r="T38" s="39"/>
      <c r="U38" s="39"/>
      <c r="V38" s="39"/>
      <c r="W38" s="39"/>
      <c r="X38" s="39"/>
    </row>
    <row r="39" spans="1:24" ht="16.5" customHeight="1">
      <c r="A39" s="39"/>
      <c r="B39" s="39"/>
      <c r="C39" s="39"/>
      <c r="D39" s="39"/>
      <c r="E39" s="39"/>
      <c r="F39" s="39"/>
      <c r="G39" s="39"/>
      <c r="H39" s="39"/>
      <c r="I39" s="39"/>
      <c r="J39" s="39"/>
      <c r="K39" s="39"/>
      <c r="L39" s="39"/>
      <c r="M39" s="39"/>
      <c r="N39" s="39"/>
      <c r="O39" s="39"/>
      <c r="P39" s="39"/>
      <c r="Q39" s="39"/>
      <c r="R39" s="39"/>
      <c r="S39" s="39"/>
      <c r="T39" s="39"/>
      <c r="U39" s="39"/>
      <c r="V39" s="39"/>
      <c r="W39" s="39"/>
      <c r="X39" s="39"/>
    </row>
    <row r="40" spans="1:24" ht="16.5" customHeight="1">
      <c r="A40" s="39"/>
      <c r="B40" s="39"/>
      <c r="C40" s="39"/>
      <c r="D40" s="39"/>
      <c r="E40" s="39"/>
      <c r="F40" s="39"/>
      <c r="G40" s="39"/>
      <c r="H40" s="39"/>
      <c r="I40" s="39"/>
      <c r="J40" s="39"/>
      <c r="K40" s="39"/>
      <c r="L40" s="39"/>
      <c r="M40" s="39"/>
      <c r="N40" s="39"/>
      <c r="O40" s="39"/>
      <c r="P40" s="39"/>
      <c r="Q40" s="39"/>
      <c r="R40" s="39"/>
      <c r="S40" s="39"/>
      <c r="T40" s="39"/>
      <c r="U40" s="39"/>
      <c r="V40" s="39"/>
      <c r="W40" s="39"/>
      <c r="X40" s="39"/>
    </row>
    <row r="41" spans="1:24" ht="16.5" customHeight="1">
      <c r="A41" s="39"/>
      <c r="B41" s="39"/>
      <c r="C41" s="39"/>
      <c r="D41" s="39"/>
      <c r="E41" s="39"/>
      <c r="F41" s="39"/>
      <c r="G41" s="39"/>
      <c r="H41" s="39"/>
      <c r="I41" s="39"/>
      <c r="J41" s="39"/>
      <c r="K41" s="39"/>
      <c r="L41" s="39"/>
      <c r="M41" s="39"/>
      <c r="N41" s="39"/>
      <c r="O41" s="39"/>
      <c r="P41" s="39"/>
      <c r="Q41" s="39"/>
      <c r="R41" s="39"/>
      <c r="S41" s="39"/>
      <c r="T41" s="39"/>
      <c r="U41" s="39"/>
      <c r="V41" s="39"/>
      <c r="W41" s="39"/>
      <c r="X41" s="39"/>
    </row>
    <row r="42" spans="1:24" ht="16.5" customHeight="1">
      <c r="A42" s="39"/>
      <c r="B42" s="39"/>
      <c r="C42" s="39"/>
      <c r="D42" s="39"/>
      <c r="E42" s="39"/>
      <c r="F42" s="39"/>
      <c r="G42" s="39"/>
      <c r="H42" s="39"/>
      <c r="I42" s="39"/>
      <c r="J42" s="39"/>
      <c r="K42" s="39"/>
      <c r="L42" s="39"/>
      <c r="M42" s="39"/>
      <c r="N42" s="39"/>
      <c r="O42" s="39"/>
      <c r="P42" s="39"/>
      <c r="Q42" s="39"/>
      <c r="R42" s="39"/>
      <c r="S42" s="39"/>
      <c r="T42" s="39"/>
      <c r="U42" s="39"/>
      <c r="V42" s="39"/>
      <c r="W42" s="39"/>
      <c r="X42" s="39"/>
    </row>
    <row r="43" spans="1:24" ht="16.5" customHeight="1">
      <c r="A43" s="39"/>
      <c r="B43" s="39"/>
      <c r="C43" s="39"/>
      <c r="D43" s="39"/>
      <c r="E43" s="39"/>
      <c r="F43" s="39"/>
      <c r="G43" s="39"/>
      <c r="H43" s="39"/>
      <c r="I43" s="39"/>
      <c r="J43" s="39"/>
      <c r="K43" s="39"/>
      <c r="L43" s="39"/>
      <c r="M43" s="39"/>
      <c r="N43" s="39"/>
      <c r="O43" s="39"/>
      <c r="P43" s="39"/>
      <c r="Q43" s="39"/>
      <c r="R43" s="39"/>
      <c r="S43" s="39"/>
      <c r="T43" s="39"/>
      <c r="U43" s="39"/>
      <c r="V43" s="39"/>
      <c r="W43" s="39"/>
      <c r="X43" s="39"/>
    </row>
    <row r="44" spans="1:24" ht="38.25" customHeight="1">
      <c r="A44" s="39"/>
      <c r="B44" s="39"/>
      <c r="C44" s="39"/>
      <c r="D44" s="39"/>
      <c r="E44" s="39"/>
      <c r="F44" s="39"/>
      <c r="G44" s="39"/>
      <c r="H44" s="39"/>
      <c r="I44" s="39"/>
      <c r="J44" s="39"/>
      <c r="K44" s="39"/>
      <c r="L44" s="39"/>
      <c r="M44" s="39"/>
      <c r="N44" s="39"/>
      <c r="O44" s="39"/>
      <c r="P44" s="39"/>
      <c r="Q44" s="39"/>
      <c r="R44" s="39"/>
      <c r="S44" s="39"/>
      <c r="T44" s="39"/>
      <c r="U44" s="39"/>
      <c r="V44" s="39"/>
      <c r="W44" s="39"/>
      <c r="X44" s="39"/>
    </row>
    <row r="45" spans="1:24" ht="16.5" customHeight="1">
      <c r="A45" s="39"/>
      <c r="B45" s="39"/>
      <c r="C45" s="39"/>
      <c r="D45" s="39"/>
      <c r="E45" s="39"/>
      <c r="F45" s="39"/>
      <c r="G45" s="39"/>
      <c r="H45" s="39"/>
      <c r="I45" s="39"/>
      <c r="J45" s="39"/>
      <c r="K45" s="39"/>
      <c r="L45" s="39"/>
      <c r="M45" s="39"/>
      <c r="N45" s="39"/>
      <c r="O45" s="39"/>
      <c r="P45" s="39"/>
      <c r="Q45" s="39"/>
      <c r="R45" s="39"/>
      <c r="S45" s="39"/>
      <c r="T45" s="39"/>
      <c r="U45" s="39"/>
      <c r="V45" s="39"/>
      <c r="W45" s="39"/>
      <c r="X45" s="39"/>
    </row>
    <row r="46" spans="1:24" ht="16.5" customHeight="1">
      <c r="A46" s="39"/>
      <c r="B46" s="39"/>
      <c r="C46" s="39"/>
      <c r="D46" s="39"/>
      <c r="E46" s="39"/>
      <c r="F46" s="39"/>
      <c r="G46" s="39"/>
      <c r="H46" s="39"/>
      <c r="I46" s="39"/>
      <c r="J46" s="39"/>
      <c r="K46" s="39"/>
      <c r="L46" s="39"/>
      <c r="M46" s="39"/>
      <c r="N46" s="39"/>
      <c r="O46" s="39"/>
      <c r="P46" s="39"/>
      <c r="Q46" s="39"/>
      <c r="R46" s="39"/>
      <c r="S46" s="39"/>
      <c r="T46" s="39"/>
      <c r="U46" s="39"/>
      <c r="V46" s="39"/>
      <c r="W46" s="39"/>
      <c r="X46" s="39"/>
    </row>
    <row r="47" spans="1:24" ht="16.5" customHeight="1">
      <c r="A47" s="3"/>
      <c r="B47" s="3"/>
      <c r="C47" s="3"/>
      <c r="D47" s="3"/>
      <c r="E47" s="3"/>
      <c r="F47" s="3"/>
      <c r="G47" s="3"/>
      <c r="H47" s="3"/>
      <c r="I47" s="3"/>
      <c r="J47" s="3"/>
      <c r="K47" s="39"/>
      <c r="L47" s="39"/>
      <c r="M47" s="39"/>
      <c r="N47" s="39"/>
      <c r="O47" s="39"/>
      <c r="P47" s="39"/>
      <c r="Q47" s="39"/>
      <c r="R47" s="39"/>
      <c r="S47" s="39"/>
      <c r="T47" s="39"/>
      <c r="U47" s="39"/>
      <c r="V47" s="39"/>
      <c r="W47" s="39"/>
      <c r="X47" s="39"/>
    </row>
    <row r="48" spans="1:24" ht="16.5" customHeight="1">
      <c r="A48" s="3"/>
      <c r="B48" s="3"/>
      <c r="C48" s="3"/>
      <c r="D48" s="3"/>
      <c r="E48" s="3"/>
      <c r="F48" s="3"/>
      <c r="G48" s="3"/>
      <c r="H48" s="3"/>
      <c r="I48" s="3"/>
      <c r="J48" s="3"/>
      <c r="K48" s="39"/>
      <c r="L48" s="39"/>
      <c r="M48" s="39"/>
      <c r="N48" s="39"/>
      <c r="O48" s="39"/>
      <c r="P48" s="39"/>
      <c r="Q48" s="39"/>
      <c r="R48" s="39"/>
      <c r="S48" s="39"/>
      <c r="T48" s="39"/>
      <c r="U48" s="39"/>
      <c r="V48" s="39"/>
      <c r="W48" s="39"/>
      <c r="X48" s="39"/>
    </row>
    <row r="49" spans="1:37" ht="16.5" customHeight="1">
      <c r="A49" s="39"/>
      <c r="B49" s="39"/>
      <c r="C49" s="39"/>
      <c r="D49" s="39"/>
      <c r="E49" s="39"/>
      <c r="F49" s="39"/>
      <c r="G49" s="39"/>
      <c r="H49" s="39"/>
      <c r="I49" s="39"/>
      <c r="J49" s="39"/>
      <c r="K49" s="39"/>
      <c r="L49" s="39"/>
      <c r="M49" s="39"/>
      <c r="N49" s="39"/>
      <c r="O49" s="39"/>
      <c r="P49" s="39"/>
      <c r="Q49" s="39"/>
      <c r="R49" s="39"/>
      <c r="S49" s="39"/>
      <c r="T49" s="39"/>
      <c r="U49" s="39"/>
      <c r="V49" s="39"/>
      <c r="W49" s="39"/>
      <c r="X49" s="39"/>
    </row>
    <row r="50" spans="1:37" ht="15.75" customHeight="1">
      <c r="A50" s="39"/>
      <c r="B50" s="39"/>
      <c r="C50" s="39"/>
      <c r="D50" s="39"/>
      <c r="E50" s="39"/>
      <c r="F50" s="39"/>
      <c r="G50" s="39"/>
      <c r="H50" s="39"/>
      <c r="I50" s="39"/>
      <c r="J50" s="39"/>
      <c r="K50" s="39"/>
      <c r="L50" s="39"/>
      <c r="M50" s="39"/>
      <c r="N50" s="39"/>
      <c r="O50" s="39"/>
      <c r="P50" s="39"/>
      <c r="Q50" s="39"/>
      <c r="R50" s="39"/>
      <c r="S50" s="39"/>
      <c r="T50" s="39"/>
      <c r="U50" s="39"/>
      <c r="V50" s="39"/>
      <c r="W50" s="39"/>
      <c r="X50" s="39"/>
    </row>
    <row r="51" spans="1:37" ht="15.75" customHeight="1">
      <c r="A51" s="39"/>
      <c r="B51" s="39"/>
      <c r="C51" s="39"/>
      <c r="D51" s="39"/>
      <c r="E51" s="39"/>
      <c r="F51" s="39"/>
      <c r="G51" s="39"/>
      <c r="H51" s="39"/>
      <c r="I51" s="39"/>
      <c r="J51" s="39"/>
      <c r="K51" s="39"/>
      <c r="L51" s="39"/>
      <c r="M51" s="39"/>
      <c r="N51" s="39"/>
      <c r="O51" s="39"/>
      <c r="P51" s="39"/>
      <c r="Q51" s="39"/>
      <c r="R51" s="39"/>
      <c r="S51" s="39"/>
      <c r="T51" s="39"/>
      <c r="U51" s="39"/>
      <c r="V51" s="39"/>
      <c r="W51" s="39"/>
      <c r="X51" s="39"/>
    </row>
    <row r="52" spans="1:37" ht="16.5" customHeight="1">
      <c r="A52" s="39"/>
      <c r="B52" s="39"/>
      <c r="C52" s="39"/>
      <c r="D52" s="39"/>
      <c r="E52" s="39"/>
      <c r="F52" s="39"/>
      <c r="G52" s="39"/>
      <c r="H52" s="39"/>
      <c r="I52" s="39"/>
      <c r="J52" s="39"/>
      <c r="K52" s="39"/>
      <c r="L52" s="39"/>
      <c r="M52" s="39"/>
      <c r="N52" s="39"/>
      <c r="O52" s="39"/>
      <c r="P52" s="39"/>
      <c r="Q52" s="39"/>
      <c r="R52" s="39"/>
      <c r="S52" s="39"/>
      <c r="T52" s="39"/>
      <c r="U52" s="39"/>
      <c r="V52" s="39"/>
      <c r="W52" s="39"/>
      <c r="X52" s="39"/>
    </row>
    <row r="53" spans="1:37" ht="16.5" customHeight="1">
      <c r="A53" s="39"/>
      <c r="B53" s="39"/>
      <c r="C53" s="39"/>
      <c r="D53" s="39"/>
      <c r="E53" s="39"/>
      <c r="F53" s="39"/>
      <c r="G53" s="39"/>
      <c r="H53" s="39"/>
      <c r="I53" s="39"/>
      <c r="J53" s="39"/>
      <c r="K53" s="39"/>
      <c r="L53" s="39"/>
      <c r="M53" s="39"/>
      <c r="N53" s="39"/>
      <c r="O53" s="39"/>
      <c r="P53" s="39"/>
      <c r="Q53" s="39"/>
      <c r="R53" s="39"/>
      <c r="S53" s="39"/>
      <c r="T53" s="39"/>
      <c r="U53" s="39"/>
      <c r="V53" s="39"/>
      <c r="W53" s="39"/>
      <c r="X53" s="39"/>
    </row>
    <row r="54" spans="1:37" ht="18" customHeight="1">
      <c r="A54" s="39"/>
      <c r="B54" s="39"/>
      <c r="C54" s="39"/>
      <c r="D54" s="39"/>
      <c r="E54" s="39"/>
      <c r="F54" s="39"/>
      <c r="G54" s="39"/>
      <c r="H54" s="39"/>
      <c r="I54" s="39"/>
      <c r="J54" s="39"/>
      <c r="K54" s="39"/>
      <c r="L54" s="39"/>
      <c r="M54" s="39"/>
      <c r="N54" s="39"/>
      <c r="O54" s="39"/>
      <c r="P54" s="39"/>
      <c r="Q54" s="39"/>
      <c r="R54" s="39"/>
      <c r="S54" s="39"/>
      <c r="T54" s="39"/>
      <c r="U54" s="39"/>
      <c r="V54" s="39"/>
      <c r="W54" s="39"/>
      <c r="X54" s="39"/>
    </row>
    <row r="55" spans="1:37">
      <c r="A55" s="39"/>
      <c r="B55" s="39"/>
      <c r="C55" s="39"/>
      <c r="D55" s="39"/>
      <c r="E55" s="39"/>
      <c r="F55" s="39"/>
      <c r="G55" s="39"/>
      <c r="H55" s="39"/>
      <c r="I55" s="39"/>
      <c r="J55" s="39"/>
      <c r="K55" s="39"/>
      <c r="L55" s="39"/>
      <c r="M55" s="39"/>
      <c r="N55" s="39"/>
      <c r="O55" s="39"/>
      <c r="P55" s="39"/>
      <c r="Q55" s="39"/>
      <c r="R55" s="39"/>
      <c r="S55" s="39"/>
      <c r="T55" s="39"/>
      <c r="U55" s="39"/>
      <c r="V55" s="39"/>
      <c r="W55" s="39"/>
      <c r="X55" s="39"/>
    </row>
    <row r="56" spans="1:37">
      <c r="A56" s="39"/>
      <c r="B56" s="39"/>
      <c r="C56" s="39"/>
      <c r="D56" s="39"/>
      <c r="E56" s="39"/>
      <c r="F56" s="39"/>
      <c r="G56" s="39"/>
      <c r="H56" s="39"/>
      <c r="I56" s="39"/>
      <c r="J56" s="39"/>
      <c r="K56" s="3"/>
      <c r="L56" s="39"/>
      <c r="M56" s="39"/>
      <c r="N56" s="39"/>
      <c r="O56" s="39"/>
      <c r="P56" s="39"/>
      <c r="Q56" s="39"/>
      <c r="R56" s="39"/>
      <c r="S56" s="39"/>
      <c r="T56" s="39"/>
      <c r="U56" s="39"/>
      <c r="V56" s="39"/>
      <c r="W56" s="39"/>
      <c r="X56" s="39"/>
    </row>
    <row r="57" spans="1:37">
      <c r="A57" s="39"/>
      <c r="B57" s="39"/>
      <c r="C57" s="39"/>
      <c r="D57" s="39"/>
      <c r="E57" s="39"/>
      <c r="F57" s="39"/>
      <c r="G57" s="39"/>
      <c r="H57" s="39"/>
      <c r="I57" s="39"/>
      <c r="J57" s="39"/>
      <c r="K57" s="3"/>
      <c r="L57" s="39"/>
      <c r="M57" s="39"/>
      <c r="N57" s="39"/>
      <c r="O57" s="39"/>
      <c r="P57" s="39"/>
      <c r="Q57" s="39"/>
      <c r="R57" s="39"/>
      <c r="S57" s="39"/>
      <c r="T57" s="39"/>
      <c r="U57" s="39"/>
      <c r="V57" s="39"/>
      <c r="W57" s="39"/>
      <c r="X57" s="39"/>
    </row>
    <row r="58" spans="1:37">
      <c r="A58" s="39"/>
      <c r="B58" s="39"/>
      <c r="C58" s="39"/>
      <c r="D58" s="39"/>
      <c r="E58" s="39"/>
      <c r="F58" s="39"/>
      <c r="G58" s="39"/>
      <c r="H58" s="39"/>
      <c r="I58" s="39"/>
      <c r="J58" s="39"/>
      <c r="K58" s="39"/>
      <c r="L58" s="39"/>
      <c r="M58" s="39"/>
      <c r="N58" s="39"/>
      <c r="O58" s="39"/>
      <c r="P58" s="39"/>
      <c r="Q58" s="39"/>
      <c r="R58" s="39"/>
      <c r="S58" s="39"/>
      <c r="T58" s="39"/>
      <c r="U58" s="39"/>
      <c r="V58" s="39"/>
      <c r="W58" s="39"/>
      <c r="X58" s="39"/>
      <c r="Z58" s="1"/>
      <c r="AA58" s="1"/>
      <c r="AB58" s="1"/>
      <c r="AC58" s="1"/>
      <c r="AD58" s="1"/>
      <c r="AE58" s="1"/>
      <c r="AF58" s="1"/>
      <c r="AG58" s="1"/>
      <c r="AH58" s="1"/>
      <c r="AI58" s="1"/>
      <c r="AJ58" s="1"/>
      <c r="AK58" s="1"/>
    </row>
    <row r="59" spans="1:37">
      <c r="A59" s="39"/>
      <c r="B59" s="39"/>
      <c r="C59" s="39"/>
      <c r="D59" s="39"/>
      <c r="E59" s="39"/>
      <c r="F59" s="39"/>
      <c r="G59" s="39"/>
      <c r="H59" s="39"/>
      <c r="I59" s="39"/>
      <c r="J59" s="39"/>
      <c r="K59" s="39"/>
      <c r="L59" s="39"/>
      <c r="M59" s="39"/>
      <c r="N59" s="39"/>
      <c r="O59" s="39"/>
      <c r="P59" s="39"/>
      <c r="Q59" s="39"/>
      <c r="R59" s="39"/>
      <c r="S59" s="39"/>
      <c r="T59" s="39"/>
      <c r="U59" s="39"/>
      <c r="V59" s="39"/>
      <c r="W59" s="39"/>
      <c r="X59" s="39"/>
    </row>
    <row r="60" spans="1:37">
      <c r="A60" s="39"/>
      <c r="B60" s="39"/>
      <c r="C60" s="39"/>
      <c r="D60" s="39"/>
      <c r="E60" s="39"/>
      <c r="F60" s="39"/>
      <c r="G60" s="39"/>
      <c r="H60" s="39"/>
      <c r="I60" s="39"/>
      <c r="J60" s="39"/>
      <c r="K60" s="39"/>
      <c r="L60" s="39"/>
      <c r="M60" s="39"/>
      <c r="N60" s="39"/>
      <c r="O60" s="39"/>
      <c r="P60" s="39"/>
      <c r="Q60" s="39"/>
      <c r="R60" s="39"/>
      <c r="S60" s="39"/>
      <c r="T60" s="39"/>
      <c r="U60" s="39"/>
      <c r="V60" s="39"/>
      <c r="W60" s="39"/>
      <c r="X60" s="39"/>
    </row>
    <row r="61" spans="1:37" ht="21">
      <c r="A61" s="39"/>
      <c r="B61" s="39"/>
      <c r="C61" s="39"/>
      <c r="D61" s="39"/>
      <c r="E61" s="39"/>
      <c r="F61" s="39"/>
      <c r="G61" s="39"/>
      <c r="H61" s="39"/>
      <c r="I61" s="39"/>
      <c r="J61" s="39"/>
      <c r="K61" s="39"/>
      <c r="L61" s="39"/>
      <c r="M61" s="3"/>
      <c r="N61" s="384" t="s">
        <v>714</v>
      </c>
      <c r="O61" s="3"/>
      <c r="P61" s="385"/>
      <c r="Q61" s="385"/>
      <c r="R61" s="3"/>
      <c r="S61" s="3"/>
      <c r="T61" s="3"/>
      <c r="U61" s="6"/>
      <c r="V61" s="3"/>
      <c r="W61" s="3"/>
      <c r="X61" s="3"/>
      <c r="Y61" s="1"/>
    </row>
    <row r="62" spans="1:37" s="1" customFormat="1" ht="25.5" customHeight="1" thickBot="1">
      <c r="A62" s="39"/>
      <c r="B62" s="39"/>
      <c r="C62" s="39"/>
      <c r="D62" s="39"/>
      <c r="E62" s="39"/>
      <c r="F62" s="39"/>
      <c r="G62" s="39"/>
      <c r="H62" s="39"/>
      <c r="I62" s="39"/>
      <c r="J62" s="39"/>
      <c r="K62" s="39"/>
      <c r="L62" s="3"/>
      <c r="M62" s="78"/>
      <c r="N62" s="78"/>
      <c r="O62" s="78"/>
      <c r="P62" s="78"/>
      <c r="Q62" s="78"/>
      <c r="R62" s="78"/>
      <c r="S62" s="2364" t="s">
        <v>1825</v>
      </c>
      <c r="T62" s="2571"/>
      <c r="U62" s="2571"/>
      <c r="V62" s="2571"/>
      <c r="W62" s="2571"/>
      <c r="X62" s="2571"/>
    </row>
    <row r="63" spans="1:37" s="1" customFormat="1" ht="15.75" customHeight="1">
      <c r="A63" s="39"/>
      <c r="B63" s="39"/>
      <c r="C63" s="39"/>
      <c r="D63" s="39"/>
      <c r="E63" s="39"/>
      <c r="F63" s="39"/>
      <c r="G63" s="39"/>
      <c r="H63" s="39"/>
      <c r="I63" s="39"/>
      <c r="J63" s="39"/>
      <c r="K63" s="39"/>
      <c r="L63" s="3"/>
      <c r="M63" s="2367" t="s">
        <v>5</v>
      </c>
      <c r="N63" s="617" t="s">
        <v>1611</v>
      </c>
      <c r="O63" s="625" t="s">
        <v>710</v>
      </c>
      <c r="P63" s="2375" t="s">
        <v>711</v>
      </c>
      <c r="Q63" s="2376"/>
      <c r="R63" s="2376"/>
      <c r="S63" s="2377"/>
      <c r="T63" s="2375" t="s">
        <v>712</v>
      </c>
      <c r="U63" s="2376"/>
      <c r="V63" s="2377"/>
      <c r="W63" s="625" t="s">
        <v>713</v>
      </c>
      <c r="X63" s="654"/>
      <c r="Y63" s="40"/>
    </row>
    <row r="64" spans="1:37" ht="18" customHeight="1">
      <c r="A64" s="39"/>
      <c r="B64" s="39"/>
      <c r="C64" s="39"/>
      <c r="D64" s="39"/>
      <c r="E64" s="39"/>
      <c r="F64" s="39"/>
      <c r="G64" s="39"/>
      <c r="H64" s="39"/>
      <c r="I64" s="39"/>
      <c r="J64" s="39"/>
      <c r="K64" s="39"/>
      <c r="L64" s="39"/>
      <c r="M64" s="2567"/>
      <c r="N64" s="625" t="s">
        <v>1612</v>
      </c>
      <c r="O64" s="625" t="s">
        <v>716</v>
      </c>
      <c r="P64" s="2568" t="s">
        <v>414</v>
      </c>
      <c r="Q64" s="2568" t="s">
        <v>717</v>
      </c>
      <c r="R64" s="2568" t="s">
        <v>718</v>
      </c>
      <c r="S64" s="2568" t="s">
        <v>416</v>
      </c>
      <c r="T64" s="2568" t="s">
        <v>414</v>
      </c>
      <c r="U64" s="2568" t="s">
        <v>415</v>
      </c>
      <c r="V64" s="2568" t="s">
        <v>416</v>
      </c>
      <c r="W64" s="625" t="s">
        <v>719</v>
      </c>
      <c r="X64" s="625" t="s">
        <v>720</v>
      </c>
    </row>
    <row r="65" spans="1:40" ht="16.5" customHeight="1">
      <c r="A65" s="3"/>
      <c r="B65" s="3"/>
      <c r="C65" s="3"/>
      <c r="D65" s="3"/>
      <c r="E65" s="3"/>
      <c r="F65" s="3"/>
      <c r="G65" s="3"/>
      <c r="H65" s="3"/>
      <c r="I65" s="3"/>
      <c r="J65" s="3"/>
      <c r="K65" s="39"/>
      <c r="L65" s="39"/>
      <c r="M65" s="2370"/>
      <c r="N65" s="619" t="s">
        <v>615</v>
      </c>
      <c r="O65" s="619" t="s">
        <v>721</v>
      </c>
      <c r="P65" s="2411"/>
      <c r="Q65" s="2411"/>
      <c r="R65" s="2411"/>
      <c r="S65" s="2411"/>
      <c r="T65" s="2411"/>
      <c r="U65" s="2411"/>
      <c r="V65" s="2411"/>
      <c r="W65" s="619" t="s">
        <v>722</v>
      </c>
      <c r="X65" s="1218" t="s">
        <v>1580</v>
      </c>
    </row>
    <row r="66" spans="1:40" ht="18" customHeight="1">
      <c r="A66" s="3"/>
      <c r="B66" s="3"/>
      <c r="C66" s="3"/>
      <c r="D66" s="3"/>
      <c r="E66" s="3"/>
      <c r="F66" s="3"/>
      <c r="G66" s="3"/>
      <c r="H66" s="3"/>
      <c r="I66" s="3"/>
      <c r="J66" s="3"/>
      <c r="K66" s="39"/>
      <c r="L66" s="39"/>
      <c r="M66" s="792" t="s">
        <v>1813</v>
      </c>
      <c r="N66" s="12">
        <v>31703.333333333332</v>
      </c>
      <c r="O66" s="12">
        <v>36157</v>
      </c>
      <c r="P66" s="388">
        <v>1.1399999999999999</v>
      </c>
      <c r="Q66" s="389" t="s">
        <v>306</v>
      </c>
      <c r="R66" s="388">
        <v>1.18</v>
      </c>
      <c r="S66" s="388">
        <v>1.1325000000000001</v>
      </c>
      <c r="T66" s="12">
        <v>1572</v>
      </c>
      <c r="U66" s="12">
        <v>106197</v>
      </c>
      <c r="V66" s="147">
        <v>12479</v>
      </c>
      <c r="W66" s="16">
        <v>61.5</v>
      </c>
      <c r="X66" s="417">
        <v>8.2944192001234036</v>
      </c>
    </row>
    <row r="67" spans="1:40" ht="17.149999999999999" customHeight="1">
      <c r="A67" s="3"/>
      <c r="B67" s="3"/>
      <c r="C67" s="3"/>
      <c r="D67" s="3"/>
      <c r="E67" s="3"/>
      <c r="F67" s="3"/>
      <c r="G67" s="3"/>
      <c r="H67" s="3"/>
      <c r="I67" s="3"/>
      <c r="J67" s="3"/>
      <c r="K67" s="39"/>
      <c r="L67" s="39"/>
      <c r="M67" s="792" t="s">
        <v>624</v>
      </c>
      <c r="N67" s="12">
        <v>32574.25</v>
      </c>
      <c r="O67" s="12">
        <v>40607.083333333336</v>
      </c>
      <c r="P67" s="388">
        <v>1.25</v>
      </c>
      <c r="Q67" s="389">
        <v>1.25</v>
      </c>
      <c r="R67" s="388">
        <v>1.1275000000000002</v>
      </c>
      <c r="S67" s="388">
        <v>1.1891666666666667</v>
      </c>
      <c r="T67" s="12">
        <v>1578.5</v>
      </c>
      <c r="U67" s="12">
        <v>97768</v>
      </c>
      <c r="V67" s="147">
        <v>12294</v>
      </c>
      <c r="W67" s="16">
        <v>57</v>
      </c>
      <c r="X67" s="417">
        <v>8.0594683910355389</v>
      </c>
    </row>
    <row r="68" spans="1:40" ht="17.149999999999999" customHeight="1">
      <c r="A68" s="3"/>
      <c r="B68" s="3"/>
      <c r="C68" s="3"/>
      <c r="D68" s="3"/>
      <c r="E68" s="3"/>
      <c r="F68" s="3"/>
      <c r="G68" s="3"/>
      <c r="H68" s="3"/>
      <c r="I68" s="3"/>
      <c r="J68" s="3"/>
      <c r="K68" s="39"/>
      <c r="L68" s="39"/>
      <c r="M68" s="792" t="s">
        <v>1698</v>
      </c>
      <c r="N68" s="12">
        <v>32952.25</v>
      </c>
      <c r="O68" s="12">
        <v>44487.583333333336</v>
      </c>
      <c r="P68" s="388">
        <v>1.3525</v>
      </c>
      <c r="Q68" s="389">
        <v>1.3491666666666668</v>
      </c>
      <c r="R68" s="388">
        <v>1.2808333333333333</v>
      </c>
      <c r="S68" s="388">
        <v>1.3075000000000001</v>
      </c>
      <c r="T68" s="12">
        <v>1515.5833333333333</v>
      </c>
      <c r="U68" s="12">
        <v>92450</v>
      </c>
      <c r="V68" s="147">
        <v>11791</v>
      </c>
      <c r="W68" s="16">
        <v>62.75</v>
      </c>
      <c r="X68" s="417">
        <v>7.5349082946684831</v>
      </c>
    </row>
    <row r="69" spans="1:40" ht="17.149999999999999" customHeight="1">
      <c r="A69" s="3"/>
      <c r="B69" s="3"/>
      <c r="C69" s="3"/>
      <c r="D69" s="3"/>
      <c r="E69" s="3"/>
      <c r="F69" s="3"/>
      <c r="G69" s="3"/>
      <c r="H69" s="3"/>
      <c r="I69" s="3"/>
      <c r="J69" s="3"/>
      <c r="K69" s="39"/>
      <c r="L69" s="39"/>
      <c r="M69" s="792" t="s">
        <v>1867</v>
      </c>
      <c r="N69" s="12">
        <v>34361.166666666664</v>
      </c>
      <c r="O69" s="12">
        <v>42166.916666666664</v>
      </c>
      <c r="P69" s="388">
        <v>1.23</v>
      </c>
      <c r="Q69" s="389">
        <v>1.2274999999999998</v>
      </c>
      <c r="R69" s="388">
        <v>1.3049999999999999</v>
      </c>
      <c r="S69" s="388">
        <v>1.3341666666666665</v>
      </c>
      <c r="T69" s="12">
        <v>1604.9166666666667</v>
      </c>
      <c r="U69" s="12">
        <v>97460.583333333328</v>
      </c>
      <c r="V69" s="147">
        <v>12199.083333333334</v>
      </c>
      <c r="W69" s="16">
        <v>59.5</v>
      </c>
      <c r="X69" s="417">
        <v>7.0880204295046454</v>
      </c>
    </row>
    <row r="70" spans="1:40" ht="17.149999999999999" customHeight="1">
      <c r="A70" s="3"/>
      <c r="B70" s="3"/>
      <c r="C70" s="3"/>
      <c r="D70" s="3"/>
      <c r="E70" s="3"/>
      <c r="F70" s="3"/>
      <c r="G70" s="3"/>
      <c r="H70" s="3"/>
      <c r="I70" s="3"/>
      <c r="J70" s="3"/>
      <c r="K70" s="39"/>
      <c r="L70" s="39"/>
      <c r="M70" s="796"/>
      <c r="N70" s="12"/>
      <c r="O70" s="12"/>
      <c r="P70" s="388"/>
      <c r="Q70" s="389"/>
      <c r="R70" s="388"/>
      <c r="S70" s="388"/>
      <c r="T70" s="12"/>
      <c r="U70" s="12"/>
      <c r="V70" s="147"/>
      <c r="W70" s="16"/>
      <c r="X70" s="417"/>
    </row>
    <row r="71" spans="1:40" ht="17.149999999999999" customHeight="1">
      <c r="A71" s="3"/>
      <c r="B71" s="3"/>
      <c r="C71" s="3"/>
      <c r="D71" s="3"/>
      <c r="E71" s="3"/>
      <c r="F71" s="3"/>
      <c r="G71" s="3"/>
      <c r="H71" s="3"/>
      <c r="I71" s="3"/>
      <c r="J71" s="3"/>
      <c r="K71" s="39"/>
      <c r="L71" s="39"/>
      <c r="N71" s="1451"/>
      <c r="O71" s="1451"/>
      <c r="P71" s="1451"/>
      <c r="Q71" s="1451"/>
      <c r="R71" s="1451"/>
      <c r="S71" s="1451"/>
      <c r="T71" s="1451"/>
      <c r="U71" s="1451"/>
      <c r="V71" s="1451"/>
      <c r="W71" s="1451"/>
    </row>
    <row r="72" spans="1:40" ht="17.149999999999999" customHeight="1">
      <c r="A72" s="3"/>
      <c r="B72" s="3"/>
      <c r="C72" s="3"/>
      <c r="D72" s="3"/>
      <c r="E72" s="3"/>
      <c r="F72" s="3"/>
      <c r="G72" s="3"/>
      <c r="H72" s="3"/>
      <c r="I72" s="3"/>
      <c r="J72" s="3"/>
      <c r="K72" s="39"/>
      <c r="L72" s="39"/>
      <c r="N72" s="1451"/>
      <c r="O72" s="1451"/>
      <c r="P72" s="1451"/>
      <c r="Q72" s="1451"/>
      <c r="R72" s="1451"/>
      <c r="S72" s="1451"/>
      <c r="T72" s="1451"/>
      <c r="U72" s="1451"/>
      <c r="V72" s="1451"/>
      <c r="W72" s="1451"/>
    </row>
    <row r="73" spans="1:40" ht="15.75" customHeight="1">
      <c r="A73" s="3"/>
      <c r="B73" s="3"/>
      <c r="C73" s="3"/>
      <c r="D73" s="3"/>
      <c r="E73" s="3"/>
      <c r="F73" s="3"/>
      <c r="G73" s="3"/>
      <c r="H73" s="3"/>
      <c r="I73" s="3"/>
      <c r="J73" s="3"/>
      <c r="K73" s="39"/>
      <c r="L73" s="39"/>
      <c r="M73" s="400"/>
      <c r="N73" s="390"/>
      <c r="O73" s="390"/>
      <c r="P73" s="390"/>
      <c r="Q73" s="390"/>
      <c r="R73" s="390"/>
      <c r="S73" s="390"/>
      <c r="T73" s="390"/>
      <c r="U73" s="390"/>
      <c r="V73" s="390"/>
      <c r="W73" s="390"/>
      <c r="X73" s="390"/>
      <c r="Y73" s="72"/>
    </row>
    <row r="74" spans="1:40" ht="16.5" customHeight="1">
      <c r="A74" s="3"/>
      <c r="B74" s="3"/>
      <c r="C74" s="3"/>
      <c r="D74" s="3"/>
      <c r="E74" s="3"/>
      <c r="F74" s="3"/>
      <c r="G74" s="3"/>
      <c r="H74" s="3"/>
      <c r="I74" s="3"/>
      <c r="J74" s="3"/>
      <c r="K74" s="3"/>
      <c r="L74" s="39"/>
      <c r="M74" s="903" t="s">
        <v>2028</v>
      </c>
      <c r="N74" s="394">
        <v>34830</v>
      </c>
      <c r="O74" s="17">
        <v>40484</v>
      </c>
      <c r="P74" s="387">
        <v>1.1599999999999999</v>
      </c>
      <c r="Q74" s="1787">
        <v>1.2</v>
      </c>
      <c r="R74" s="1697">
        <v>1.29</v>
      </c>
      <c r="S74" s="387">
        <v>1.29</v>
      </c>
      <c r="T74" s="17">
        <v>1354</v>
      </c>
      <c r="U74" s="67">
        <v>82013</v>
      </c>
      <c r="V74" s="2087">
        <v>10148</v>
      </c>
      <c r="W74" s="1225">
        <v>60</v>
      </c>
      <c r="X74" s="1306">
        <f>(+I16/N74)*100</f>
        <v>6.3680734998564459</v>
      </c>
    </row>
    <row r="75" spans="1:40" ht="16.5" customHeight="1">
      <c r="A75" s="3"/>
      <c r="B75" s="3"/>
      <c r="C75" s="3"/>
      <c r="D75" s="3"/>
      <c r="E75" s="3"/>
      <c r="F75" s="3"/>
      <c r="G75" s="3"/>
      <c r="H75" s="3"/>
      <c r="I75" s="3"/>
      <c r="J75" s="3"/>
      <c r="K75" s="3"/>
      <c r="L75" s="39"/>
      <c r="M75" s="903" t="s">
        <v>1857</v>
      </c>
      <c r="N75" s="394">
        <v>34752</v>
      </c>
      <c r="O75" s="17">
        <v>41315</v>
      </c>
      <c r="P75" s="387">
        <v>1.19</v>
      </c>
      <c r="Q75" s="387">
        <v>1.18</v>
      </c>
      <c r="R75" s="387">
        <v>1.29</v>
      </c>
      <c r="S75" s="387">
        <v>1.31</v>
      </c>
      <c r="T75" s="17">
        <v>1513</v>
      </c>
      <c r="U75" s="67">
        <v>93091</v>
      </c>
      <c r="V75" s="2087">
        <v>11431</v>
      </c>
      <c r="W75" s="1226" t="s">
        <v>306</v>
      </c>
      <c r="X75" s="1306">
        <f t="shared" ref="X75:X88" si="3">(+I17/N75)*100</f>
        <v>6.8773020257826891</v>
      </c>
    </row>
    <row r="76" spans="1:40" ht="16.5" customHeight="1">
      <c r="A76" s="3"/>
      <c r="B76" s="3"/>
      <c r="C76" s="3"/>
      <c r="D76" s="3"/>
      <c r="E76" s="3"/>
      <c r="F76" s="3"/>
      <c r="G76" s="3"/>
      <c r="H76" s="3"/>
      <c r="I76" s="3"/>
      <c r="J76" s="3"/>
      <c r="K76" s="3"/>
      <c r="L76" s="39"/>
      <c r="M76" s="657" t="s">
        <v>359</v>
      </c>
      <c r="N76" s="394">
        <v>33480</v>
      </c>
      <c r="O76" s="17">
        <v>40549</v>
      </c>
      <c r="P76" s="387">
        <v>1.21</v>
      </c>
      <c r="Q76" s="1787">
        <v>1.17</v>
      </c>
      <c r="R76" s="1787">
        <v>1.27</v>
      </c>
      <c r="S76" s="387">
        <v>1.36</v>
      </c>
      <c r="T76" s="17">
        <v>1740</v>
      </c>
      <c r="U76" s="67">
        <v>99195</v>
      </c>
      <c r="V76" s="2087">
        <v>12372</v>
      </c>
      <c r="W76" s="1225" t="s">
        <v>306</v>
      </c>
      <c r="X76" s="1306">
        <f t="shared" si="3"/>
        <v>6.2724014336917557</v>
      </c>
    </row>
    <row r="77" spans="1:40" ht="16.5" customHeight="1">
      <c r="A77" s="3"/>
      <c r="B77" s="3"/>
      <c r="C77" s="3"/>
      <c r="D77" s="3"/>
      <c r="E77" s="3"/>
      <c r="F77" s="3"/>
      <c r="G77" s="3"/>
      <c r="H77" s="3"/>
      <c r="I77" s="3"/>
      <c r="J77" s="3"/>
      <c r="K77" s="3"/>
      <c r="L77" s="39"/>
      <c r="M77" s="657" t="s">
        <v>360</v>
      </c>
      <c r="N77" s="394">
        <v>31648</v>
      </c>
      <c r="O77" s="17">
        <v>40665</v>
      </c>
      <c r="P77" s="387">
        <v>1.28</v>
      </c>
      <c r="Q77" s="1787">
        <v>1.1599999999999999</v>
      </c>
      <c r="R77" s="1697">
        <v>1.27</v>
      </c>
      <c r="S77" s="387">
        <v>1.42</v>
      </c>
      <c r="T77" s="17">
        <v>1283</v>
      </c>
      <c r="U77" s="67">
        <v>83385</v>
      </c>
      <c r="V77" s="2087">
        <v>9943</v>
      </c>
      <c r="W77" s="1225">
        <v>61</v>
      </c>
      <c r="X77" s="1306">
        <f t="shared" si="3"/>
        <v>5.9719413549039428</v>
      </c>
    </row>
    <row r="78" spans="1:40" ht="16.5" customHeight="1">
      <c r="A78" s="3"/>
      <c r="B78" s="3"/>
      <c r="C78" s="3"/>
      <c r="D78" s="3"/>
      <c r="E78" s="3"/>
      <c r="F78" s="3"/>
      <c r="G78" s="3"/>
      <c r="H78" s="3"/>
      <c r="I78" s="3"/>
      <c r="J78" s="3"/>
      <c r="K78" s="3"/>
      <c r="L78" s="39"/>
      <c r="M78" s="657" t="s">
        <v>1909</v>
      </c>
      <c r="N78" s="394">
        <v>32634</v>
      </c>
      <c r="O78" s="17">
        <v>41342</v>
      </c>
      <c r="P78" s="387">
        <v>1.27</v>
      </c>
      <c r="Q78" s="1787">
        <v>1.18</v>
      </c>
      <c r="R78" s="391">
        <v>1.27</v>
      </c>
      <c r="S78" s="387">
        <v>1.37</v>
      </c>
      <c r="T78" s="17">
        <v>1214</v>
      </c>
      <c r="U78" s="67">
        <v>83028</v>
      </c>
      <c r="V78" s="2087">
        <v>9789</v>
      </c>
      <c r="W78" s="1226" t="s">
        <v>306</v>
      </c>
      <c r="X78" s="1306">
        <f t="shared" si="3"/>
        <v>6.1009989581418154</v>
      </c>
    </row>
    <row r="79" spans="1:40" ht="16.5" customHeight="1">
      <c r="A79" s="3"/>
      <c r="B79" s="3"/>
      <c r="C79" s="3"/>
      <c r="D79" s="3"/>
      <c r="E79" s="3"/>
      <c r="F79" s="3"/>
      <c r="G79" s="3"/>
      <c r="H79" s="3"/>
      <c r="I79" s="3"/>
      <c r="J79" s="3"/>
      <c r="K79" s="3"/>
      <c r="L79" s="39"/>
      <c r="M79" s="657" t="s">
        <v>769</v>
      </c>
      <c r="N79" s="394">
        <v>33958</v>
      </c>
      <c r="O79" s="17">
        <v>43989</v>
      </c>
      <c r="P79" s="387">
        <v>1.3</v>
      </c>
      <c r="Q79" s="1787">
        <v>1.21</v>
      </c>
      <c r="R79" s="391">
        <v>1.26</v>
      </c>
      <c r="S79" s="387">
        <v>1.35</v>
      </c>
      <c r="T79" s="17">
        <v>1247</v>
      </c>
      <c r="U79" s="67">
        <v>89174</v>
      </c>
      <c r="V79" s="2087">
        <v>10184</v>
      </c>
      <c r="W79" s="1225" t="s">
        <v>306</v>
      </c>
      <c r="X79" s="1306">
        <f t="shared" si="3"/>
        <v>7.8950468225454973</v>
      </c>
      <c r="AB79" s="174"/>
    </row>
    <row r="80" spans="1:40" ht="16.5" customHeight="1" thickBot="1">
      <c r="A80" s="3"/>
      <c r="B80" s="3"/>
      <c r="C80" s="3"/>
      <c r="D80" s="3"/>
      <c r="E80" s="3"/>
      <c r="F80" s="3"/>
      <c r="G80" s="3"/>
      <c r="H80" s="3"/>
      <c r="I80" s="3"/>
      <c r="J80" s="3"/>
      <c r="K80" s="3"/>
      <c r="L80" s="39"/>
      <c r="M80" s="657" t="s">
        <v>101</v>
      </c>
      <c r="N80" s="793">
        <v>34773</v>
      </c>
      <c r="O80" s="17">
        <v>42782</v>
      </c>
      <c r="P80" s="387">
        <v>1.23</v>
      </c>
      <c r="Q80" s="387">
        <v>1.2</v>
      </c>
      <c r="R80" s="391">
        <v>1.28</v>
      </c>
      <c r="S80" s="387">
        <v>1.31</v>
      </c>
      <c r="T80" s="17">
        <v>1105</v>
      </c>
      <c r="U80" s="67">
        <v>74273</v>
      </c>
      <c r="V80" s="2087">
        <v>8756</v>
      </c>
      <c r="W80" s="1225">
        <v>65</v>
      </c>
      <c r="X80" s="1306">
        <f t="shared" si="3"/>
        <v>8.8890806085181033</v>
      </c>
      <c r="Z80" s="1056" t="s">
        <v>1522</v>
      </c>
      <c r="AA80" s="1056" t="s">
        <v>1489</v>
      </c>
      <c r="AB80" s="1"/>
      <c r="AC80" s="1"/>
      <c r="AD80" s="1"/>
      <c r="AE80" s="1"/>
      <c r="AF80" s="1"/>
      <c r="AG80" s="1"/>
      <c r="AH80" s="1"/>
      <c r="AI80" s="1"/>
      <c r="AJ80" s="1"/>
      <c r="AK80" s="1"/>
      <c r="AN80" s="1077" t="s">
        <v>1578</v>
      </c>
    </row>
    <row r="81" spans="1:43" ht="16.5" customHeight="1">
      <c r="A81" s="3"/>
      <c r="B81" s="3"/>
      <c r="C81" s="3"/>
      <c r="D81" s="3"/>
      <c r="E81" s="3"/>
      <c r="F81" s="3"/>
      <c r="G81" s="3"/>
      <c r="H81" s="3"/>
      <c r="I81" s="3"/>
      <c r="J81" s="3"/>
      <c r="K81" s="3"/>
      <c r="L81" s="39"/>
      <c r="M81" s="657" t="s">
        <v>353</v>
      </c>
      <c r="N81" s="793">
        <v>36310</v>
      </c>
      <c r="O81" s="17">
        <v>41715</v>
      </c>
      <c r="P81" s="387">
        <v>1.1499999999999999</v>
      </c>
      <c r="Q81" s="387">
        <v>1.21</v>
      </c>
      <c r="R81" s="391">
        <v>1.26</v>
      </c>
      <c r="S81" s="387">
        <v>1.24</v>
      </c>
      <c r="T81" s="17">
        <v>1750</v>
      </c>
      <c r="U81" s="67">
        <v>100596</v>
      </c>
      <c r="V81" s="2087">
        <v>12726</v>
      </c>
      <c r="W81" s="1226" t="s">
        <v>306</v>
      </c>
      <c r="X81" s="1306">
        <f t="shared" si="3"/>
        <v>7.5626549160011018</v>
      </c>
      <c r="Z81" s="618" t="s">
        <v>5</v>
      </c>
      <c r="AA81" s="617" t="s">
        <v>710</v>
      </c>
      <c r="AB81" s="1141" t="s">
        <v>710</v>
      </c>
      <c r="AC81" s="2375" t="s">
        <v>711</v>
      </c>
      <c r="AD81" s="2376"/>
      <c r="AE81" s="2376"/>
      <c r="AF81" s="2377"/>
      <c r="AG81" s="2375" t="s">
        <v>712</v>
      </c>
      <c r="AH81" s="2376"/>
      <c r="AI81" s="2377"/>
      <c r="AJ81" s="1141" t="s">
        <v>713</v>
      </c>
      <c r="AK81" s="654"/>
      <c r="AN81" s="2367" t="s">
        <v>5</v>
      </c>
      <c r="AO81" s="1224"/>
      <c r="AP81" s="1221" t="s">
        <v>710</v>
      </c>
      <c r="AQ81" s="654"/>
    </row>
    <row r="82" spans="1:43" ht="16.5" customHeight="1">
      <c r="A82" s="3"/>
      <c r="B82" s="3"/>
      <c r="C82" s="3"/>
      <c r="D82" s="3"/>
      <c r="E82" s="3"/>
      <c r="F82" s="3"/>
      <c r="G82" s="3"/>
      <c r="H82" s="3"/>
      <c r="I82" s="3"/>
      <c r="J82" s="3"/>
      <c r="K82" s="3"/>
      <c r="L82" s="39"/>
      <c r="M82" s="657" t="s">
        <v>354</v>
      </c>
      <c r="N82" s="793">
        <v>36726</v>
      </c>
      <c r="O82" s="17">
        <v>39713</v>
      </c>
      <c r="P82" s="387">
        <v>1.08</v>
      </c>
      <c r="Q82" s="391">
        <v>1.17</v>
      </c>
      <c r="R82" s="391">
        <v>1.24</v>
      </c>
      <c r="S82" s="387">
        <v>1.21</v>
      </c>
      <c r="T82" s="17">
        <v>2226</v>
      </c>
      <c r="U82" s="67">
        <v>138517</v>
      </c>
      <c r="V82" s="2087">
        <v>17884</v>
      </c>
      <c r="W82" s="1225" t="s">
        <v>306</v>
      </c>
      <c r="X82" s="1306">
        <f t="shared" si="3"/>
        <v>7.144802047595709</v>
      </c>
      <c r="Z82" s="790"/>
      <c r="AA82" s="625" t="s">
        <v>715</v>
      </c>
      <c r="AB82" s="625" t="s">
        <v>716</v>
      </c>
      <c r="AC82" s="2568" t="s">
        <v>414</v>
      </c>
      <c r="AD82" s="2568" t="s">
        <v>717</v>
      </c>
      <c r="AE82" s="2568" t="s">
        <v>718</v>
      </c>
      <c r="AF82" s="2568" t="s">
        <v>416</v>
      </c>
      <c r="AG82" s="2568" t="s">
        <v>414</v>
      </c>
      <c r="AH82" s="2568" t="s">
        <v>415</v>
      </c>
      <c r="AI82" s="2568" t="s">
        <v>416</v>
      </c>
      <c r="AJ82" s="625" t="s">
        <v>719</v>
      </c>
      <c r="AK82" s="625" t="s">
        <v>720</v>
      </c>
      <c r="AN82" s="2567"/>
      <c r="AO82" s="1223" t="s">
        <v>1575</v>
      </c>
      <c r="AP82" s="1219" t="s">
        <v>715</v>
      </c>
      <c r="AQ82" s="1220" t="s">
        <v>720</v>
      </c>
    </row>
    <row r="83" spans="1:43" ht="16.5" customHeight="1">
      <c r="A83" s="3"/>
      <c r="B83" s="3"/>
      <c r="C83" s="3"/>
      <c r="D83" s="3"/>
      <c r="E83" s="3"/>
      <c r="F83" s="3"/>
      <c r="G83" s="3"/>
      <c r="H83" s="3"/>
      <c r="I83" s="3"/>
      <c r="J83" s="3"/>
      <c r="K83" s="3"/>
      <c r="L83" s="39"/>
      <c r="M83" s="657" t="s">
        <v>355</v>
      </c>
      <c r="N83" s="793">
        <v>35744</v>
      </c>
      <c r="O83" s="17">
        <v>38272</v>
      </c>
      <c r="P83" s="387">
        <v>1.07</v>
      </c>
      <c r="Q83" s="391">
        <v>1.1499999999999999</v>
      </c>
      <c r="R83" s="391">
        <v>1.23</v>
      </c>
      <c r="S83" s="387">
        <v>1.21</v>
      </c>
      <c r="T83" s="17">
        <v>1545</v>
      </c>
      <c r="U83" s="67">
        <v>97829</v>
      </c>
      <c r="V83" s="2087">
        <v>12068</v>
      </c>
      <c r="W83" s="1225">
        <v>64</v>
      </c>
      <c r="X83" s="1306">
        <f t="shared" si="3"/>
        <v>6.0905326768128916</v>
      </c>
      <c r="Z83" s="620"/>
      <c r="AA83" s="619" t="s">
        <v>615</v>
      </c>
      <c r="AB83" s="619" t="s">
        <v>721</v>
      </c>
      <c r="AC83" s="2411"/>
      <c r="AD83" s="2411"/>
      <c r="AE83" s="2411"/>
      <c r="AF83" s="2411"/>
      <c r="AG83" s="2411"/>
      <c r="AH83" s="2411"/>
      <c r="AI83" s="2411"/>
      <c r="AJ83" s="619" t="s">
        <v>722</v>
      </c>
      <c r="AK83" s="1218" t="s">
        <v>1580</v>
      </c>
      <c r="AL83" s="1"/>
      <c r="AM83" s="1"/>
      <c r="AN83" s="2370"/>
      <c r="AO83" s="1222" t="s">
        <v>1576</v>
      </c>
      <c r="AP83" s="947" t="s">
        <v>615</v>
      </c>
      <c r="AQ83" s="1218" t="s">
        <v>1580</v>
      </c>
    </row>
    <row r="84" spans="1:43" ht="16.5" customHeight="1">
      <c r="A84" s="3"/>
      <c r="B84" s="3"/>
      <c r="C84" s="3"/>
      <c r="D84" s="3"/>
      <c r="E84" s="3"/>
      <c r="F84" s="3"/>
      <c r="G84" s="3"/>
      <c r="H84" s="3"/>
      <c r="I84" s="3"/>
      <c r="J84" s="3"/>
      <c r="K84" s="3"/>
      <c r="L84" s="39"/>
      <c r="M84" s="658" t="s">
        <v>356</v>
      </c>
      <c r="N84" s="793">
        <v>34774</v>
      </c>
      <c r="O84" s="17">
        <v>38204</v>
      </c>
      <c r="P84" s="387">
        <v>1.1000000000000001</v>
      </c>
      <c r="Q84" s="387">
        <v>1.1299999999999999</v>
      </c>
      <c r="R84" s="387">
        <v>1.24</v>
      </c>
      <c r="S84" s="387">
        <v>1.23</v>
      </c>
      <c r="T84" s="17">
        <v>2073</v>
      </c>
      <c r="U84" s="67">
        <v>125596</v>
      </c>
      <c r="V84" s="2087">
        <v>16217</v>
      </c>
      <c r="W84" s="1226" t="s">
        <v>306</v>
      </c>
      <c r="X84" s="1306">
        <f t="shared" si="3"/>
        <v>6.0361189394375101</v>
      </c>
      <c r="Z84" s="1142" t="s">
        <v>171</v>
      </c>
      <c r="AA84" s="386"/>
      <c r="AB84" s="386"/>
      <c r="AC84" s="386"/>
      <c r="AD84" s="386"/>
      <c r="AE84" s="386"/>
      <c r="AF84" s="45"/>
      <c r="AG84" s="386"/>
      <c r="AH84" s="45"/>
      <c r="AI84" s="45"/>
      <c r="AJ84" s="45"/>
      <c r="AK84" s="45"/>
      <c r="AL84" s="1"/>
      <c r="AM84" s="1"/>
      <c r="AN84" s="1"/>
      <c r="AO84" s="1372" t="s">
        <v>1699</v>
      </c>
      <c r="AP84" s="1357" t="s">
        <v>1700</v>
      </c>
      <c r="AQ84" s="1058"/>
    </row>
    <row r="85" spans="1:43" ht="16.5" customHeight="1">
      <c r="A85" s="3"/>
      <c r="B85" s="3"/>
      <c r="C85" s="3"/>
      <c r="D85" s="3"/>
      <c r="E85" s="3"/>
      <c r="F85" s="3"/>
      <c r="G85" s="3"/>
      <c r="H85" s="3"/>
      <c r="I85" s="3"/>
      <c r="J85" s="3"/>
      <c r="K85" s="3"/>
      <c r="L85" s="39"/>
      <c r="M85" s="657" t="s">
        <v>357</v>
      </c>
      <c r="N85" s="793">
        <v>33495</v>
      </c>
      <c r="O85" s="17">
        <v>36664</v>
      </c>
      <c r="P85" s="387">
        <v>1.0900000000000001</v>
      </c>
      <c r="Q85" s="387">
        <v>1.1399999999999999</v>
      </c>
      <c r="R85" s="387">
        <v>1.23</v>
      </c>
      <c r="S85" s="387">
        <v>1.27</v>
      </c>
      <c r="T85" s="17">
        <v>1435</v>
      </c>
      <c r="U85" s="67">
        <v>97260</v>
      </c>
      <c r="V85" s="2087">
        <v>11146</v>
      </c>
      <c r="W85" s="1225" t="s">
        <v>306</v>
      </c>
      <c r="X85" s="1306">
        <f t="shared" si="3"/>
        <v>5.2007762352589939</v>
      </c>
      <c r="AA85" s="655"/>
      <c r="AB85" s="655"/>
      <c r="AC85" s="655"/>
      <c r="AD85" s="655"/>
      <c r="AE85" s="656"/>
      <c r="AF85" s="656"/>
      <c r="AG85" s="655"/>
      <c r="AH85" s="655"/>
      <c r="AI85" s="656"/>
      <c r="AJ85" s="1154" t="s">
        <v>1524</v>
      </c>
      <c r="AK85" s="1151" t="s">
        <v>1523</v>
      </c>
      <c r="AN85" s="657" t="s">
        <v>1176</v>
      </c>
      <c r="AO85" s="1095">
        <v>2082</v>
      </c>
      <c r="AP85" s="1095">
        <v>30917</v>
      </c>
    </row>
    <row r="86" spans="1:43" ht="16.5" customHeight="1">
      <c r="A86" s="3"/>
      <c r="B86" s="3"/>
      <c r="C86" s="3"/>
      <c r="D86" s="3"/>
      <c r="E86" s="3"/>
      <c r="F86" s="3"/>
      <c r="G86" s="3"/>
      <c r="H86" s="3"/>
      <c r="I86" s="3"/>
      <c r="J86" s="3"/>
      <c r="K86" s="3"/>
      <c r="L86" s="39"/>
      <c r="M86" s="657" t="s">
        <v>358</v>
      </c>
      <c r="N86" s="1285">
        <v>33760</v>
      </c>
      <c r="O86" s="17">
        <v>36645</v>
      </c>
      <c r="P86" s="1486">
        <v>1.0900000000000001</v>
      </c>
      <c r="Q86" s="387">
        <v>1.1100000000000001</v>
      </c>
      <c r="R86" s="387">
        <v>1.24</v>
      </c>
      <c r="S86" s="387">
        <v>1.28</v>
      </c>
      <c r="T86" s="17">
        <v>1332</v>
      </c>
      <c r="U86" s="253">
        <v>81067</v>
      </c>
      <c r="V86" s="2087">
        <v>10297</v>
      </c>
      <c r="W86" s="1225">
        <v>64</v>
      </c>
      <c r="X86" s="1306">
        <f t="shared" si="3"/>
        <v>6.1433649289099526</v>
      </c>
      <c r="Z86" s="1117" t="s">
        <v>1722</v>
      </c>
      <c r="AA86" s="1123">
        <v>31550</v>
      </c>
      <c r="AB86" s="1123">
        <v>45194</v>
      </c>
      <c r="AC86" s="1143">
        <v>1.43</v>
      </c>
      <c r="AD86" s="1144">
        <v>1.36</v>
      </c>
      <c r="AE86" s="1144">
        <v>1.35</v>
      </c>
      <c r="AF86" s="1143">
        <v>1.44</v>
      </c>
      <c r="AG86" s="1123">
        <v>1306</v>
      </c>
      <c r="AH86" s="1124">
        <v>79665</v>
      </c>
      <c r="AI86" s="1148">
        <v>9693</v>
      </c>
      <c r="AJ86" s="1145" t="s">
        <v>306</v>
      </c>
      <c r="AK86" s="1150">
        <v>6.1489698890649764</v>
      </c>
      <c r="AN86" s="657" t="s">
        <v>769</v>
      </c>
      <c r="AO86" s="1095">
        <v>2673</v>
      </c>
      <c r="AP86" s="1095">
        <v>31917</v>
      </c>
    </row>
    <row r="87" spans="1:43" ht="16.5" customHeight="1">
      <c r="A87" s="3"/>
      <c r="B87" s="3"/>
      <c r="C87" s="3"/>
      <c r="D87" s="3"/>
      <c r="E87" s="3"/>
      <c r="F87" s="3"/>
      <c r="G87" s="3"/>
      <c r="H87" s="3"/>
      <c r="I87" s="3"/>
      <c r="J87" s="3"/>
      <c r="K87" s="3"/>
      <c r="L87" s="39"/>
      <c r="M87" s="657" t="s">
        <v>1857</v>
      </c>
      <c r="N87" s="793">
        <v>34160</v>
      </c>
      <c r="O87" s="17">
        <v>38126</v>
      </c>
      <c r="P87" s="387">
        <v>1.1200000000000001</v>
      </c>
      <c r="Q87" s="387">
        <v>1.1100000000000001</v>
      </c>
      <c r="R87" s="387">
        <v>1.25</v>
      </c>
      <c r="S87" s="387">
        <v>1.32</v>
      </c>
      <c r="T87" s="17">
        <v>1479</v>
      </c>
      <c r="U87" s="67">
        <v>97936</v>
      </c>
      <c r="V87" s="2087">
        <v>11793</v>
      </c>
      <c r="W87" s="1226" t="s">
        <v>306</v>
      </c>
      <c r="X87" s="1306">
        <f t="shared" si="3"/>
        <v>6.5251756440281028</v>
      </c>
      <c r="Y87" s="72"/>
      <c r="Z87" s="1146" t="s">
        <v>769</v>
      </c>
      <c r="AA87" s="413">
        <v>33416</v>
      </c>
      <c r="AB87" s="1123">
        <v>46283</v>
      </c>
      <c r="AC87" s="1143">
        <v>1.39</v>
      </c>
      <c r="AD87" s="1144">
        <v>1.3</v>
      </c>
      <c r="AE87" s="1143">
        <v>1.34</v>
      </c>
      <c r="AF87" s="1143">
        <v>1.42</v>
      </c>
      <c r="AG87" s="1123">
        <v>1240</v>
      </c>
      <c r="AH87" s="1124">
        <v>81329</v>
      </c>
      <c r="AI87" s="1148">
        <v>9603</v>
      </c>
      <c r="AJ87" s="1145" t="s">
        <v>306</v>
      </c>
      <c r="AK87" s="1150">
        <v>8.825113717979411</v>
      </c>
      <c r="AN87" s="658" t="s">
        <v>101</v>
      </c>
      <c r="AO87" s="1095">
        <v>3475</v>
      </c>
      <c r="AP87" s="1095">
        <v>33328</v>
      </c>
    </row>
    <row r="88" spans="1:43" ht="16.5" customHeight="1">
      <c r="A88" s="3"/>
      <c r="B88" s="3"/>
      <c r="C88" s="3"/>
      <c r="D88" s="3"/>
      <c r="E88" s="3"/>
      <c r="F88" s="3"/>
      <c r="G88" s="3"/>
      <c r="H88" s="3"/>
      <c r="I88" s="3"/>
      <c r="J88" s="3"/>
      <c r="K88" s="3"/>
      <c r="L88" s="39"/>
      <c r="M88" s="657" t="s">
        <v>359</v>
      </c>
      <c r="N88" s="793">
        <v>33271</v>
      </c>
      <c r="O88" s="17">
        <v>38325</v>
      </c>
      <c r="P88" s="387">
        <v>1.1499999999999999</v>
      </c>
      <c r="Q88" s="387">
        <v>1.1200000000000001</v>
      </c>
      <c r="R88" s="387">
        <v>1.25</v>
      </c>
      <c r="S88" s="387">
        <v>1.35</v>
      </c>
      <c r="T88" s="17">
        <v>1311</v>
      </c>
      <c r="U88" s="67">
        <v>89266</v>
      </c>
      <c r="V88" s="2087">
        <v>10738</v>
      </c>
      <c r="W88" s="1226" t="s">
        <v>306</v>
      </c>
      <c r="X88" s="1306">
        <f t="shared" si="3"/>
        <v>5.8158756875356916</v>
      </c>
      <c r="Z88" s="1146" t="s">
        <v>101</v>
      </c>
      <c r="AA88" s="1147">
        <v>34849</v>
      </c>
      <c r="AB88" s="1123">
        <v>45662</v>
      </c>
      <c r="AC88" s="1143">
        <v>1.31</v>
      </c>
      <c r="AD88" s="1144">
        <v>1.26</v>
      </c>
      <c r="AE88" s="1143">
        <v>1.32</v>
      </c>
      <c r="AF88" s="1143">
        <v>1.37</v>
      </c>
      <c r="AG88" s="1123">
        <v>1193</v>
      </c>
      <c r="AH88" s="1124">
        <v>83235</v>
      </c>
      <c r="AI88" s="1148">
        <v>9967</v>
      </c>
      <c r="AJ88" s="1148">
        <v>60</v>
      </c>
      <c r="AK88" s="1150">
        <v>10.611495308330225</v>
      </c>
      <c r="AN88" s="657" t="s">
        <v>353</v>
      </c>
      <c r="AO88" s="1095">
        <v>2893</v>
      </c>
      <c r="AP88" s="1095">
        <v>34553</v>
      </c>
    </row>
    <row r="89" spans="1:43" ht="16.5" customHeight="1">
      <c r="A89" s="3"/>
      <c r="B89" s="3"/>
      <c r="C89" s="3"/>
      <c r="D89" s="3"/>
      <c r="E89" s="3"/>
      <c r="F89" s="3"/>
      <c r="G89" s="3"/>
      <c r="H89" s="3"/>
      <c r="I89" s="3"/>
      <c r="J89" s="3"/>
      <c r="K89" s="3"/>
      <c r="L89" s="39"/>
      <c r="M89" s="657"/>
      <c r="N89" s="793"/>
      <c r="O89" s="17"/>
      <c r="P89" s="387"/>
      <c r="Q89" s="387"/>
      <c r="R89" s="387"/>
      <c r="S89" s="387"/>
      <c r="T89" s="17"/>
      <c r="U89" s="67"/>
      <c r="V89" s="1491"/>
      <c r="W89" s="392"/>
      <c r="X89" s="68"/>
      <c r="Z89" s="1146" t="s">
        <v>353</v>
      </c>
      <c r="AA89" s="1147">
        <v>36145</v>
      </c>
      <c r="AB89" s="1123">
        <v>42411</v>
      </c>
      <c r="AC89" s="1143">
        <v>1.17</v>
      </c>
      <c r="AD89" s="1143">
        <v>1.21</v>
      </c>
      <c r="AE89" s="1143">
        <v>1.32</v>
      </c>
      <c r="AF89" s="1143">
        <v>1.28</v>
      </c>
      <c r="AG89" s="1123">
        <v>1749</v>
      </c>
      <c r="AH89" s="1124">
        <v>98707</v>
      </c>
      <c r="AI89" s="1148">
        <v>12857</v>
      </c>
      <c r="AJ89" s="1145" t="s">
        <v>306</v>
      </c>
      <c r="AK89" s="1150">
        <v>7.6635772582653212</v>
      </c>
      <c r="AN89" s="657" t="s">
        <v>354</v>
      </c>
      <c r="AO89" s="1095">
        <v>2548</v>
      </c>
      <c r="AP89" s="1095">
        <v>34746</v>
      </c>
    </row>
    <row r="90" spans="1:43" ht="16.5" customHeight="1">
      <c r="A90" s="3"/>
      <c r="B90" s="3"/>
      <c r="C90" s="3"/>
      <c r="D90" s="3"/>
      <c r="E90" s="3"/>
      <c r="F90" s="3"/>
      <c r="G90" s="3"/>
      <c r="H90" s="3"/>
      <c r="I90" s="3"/>
      <c r="J90" s="3"/>
      <c r="K90" s="3"/>
      <c r="L90" s="39"/>
      <c r="M90" s="4" t="s">
        <v>52</v>
      </c>
      <c r="N90" s="1249">
        <f>((N88/N87)*100)-100</f>
        <v>-2.6024590163934391</v>
      </c>
      <c r="O90" s="1249">
        <f>((O88/O87)*100)-100</f>
        <v>0.52195352253055205</v>
      </c>
      <c r="P90" s="1249">
        <f t="shared" ref="P90:T90" si="4">((P88/P87)*100)-100</f>
        <v>2.6785714285714164</v>
      </c>
      <c r="Q90" s="1249">
        <f>((Q88/Q87)*100)-100</f>
        <v>0.90090090090089348</v>
      </c>
      <c r="R90" s="1249">
        <f t="shared" si="4"/>
        <v>0</v>
      </c>
      <c r="S90" s="1249">
        <f>((S88/S87)*100)-100</f>
        <v>2.2727272727272663</v>
      </c>
      <c r="T90" s="1249">
        <f t="shared" si="4"/>
        <v>-11.359026369168362</v>
      </c>
      <c r="U90" s="1249">
        <f>((U88/U87)*100)-100</f>
        <v>-8.8527201437673568</v>
      </c>
      <c r="V90" s="1249">
        <f>((V88/V87)*100)-100</f>
        <v>-8.9459849063003531</v>
      </c>
      <c r="W90" s="392" t="s">
        <v>306</v>
      </c>
      <c r="X90" s="1249">
        <f>((X88/X87)*100)-100</f>
        <v>-10.870204806541395</v>
      </c>
      <c r="Z90" s="1146" t="s">
        <v>354</v>
      </c>
      <c r="AA90" s="1147">
        <v>36408</v>
      </c>
      <c r="AB90" s="1123">
        <v>41564</v>
      </c>
      <c r="AC90" s="1143">
        <v>1.1399999999999999</v>
      </c>
      <c r="AD90" s="1144">
        <v>1.21</v>
      </c>
      <c r="AE90" s="1144">
        <v>1.31</v>
      </c>
      <c r="AF90" s="1143">
        <v>1.26</v>
      </c>
      <c r="AG90" s="1123">
        <v>2199</v>
      </c>
      <c r="AH90" s="1124">
        <v>136896</v>
      </c>
      <c r="AI90" s="1148">
        <v>17818</v>
      </c>
      <c r="AJ90" s="1145" t="s">
        <v>306</v>
      </c>
      <c r="AK90" s="1150">
        <v>7.4132058888156456</v>
      </c>
      <c r="AN90" s="657" t="s">
        <v>355</v>
      </c>
      <c r="AO90" s="1095">
        <v>2678</v>
      </c>
      <c r="AP90" s="1095">
        <v>34658</v>
      </c>
    </row>
    <row r="91" spans="1:43" ht="16.5" customHeight="1" thickBot="1">
      <c r="A91" s="3"/>
      <c r="B91" s="3"/>
      <c r="C91" s="3"/>
      <c r="D91" s="3"/>
      <c r="E91" s="3"/>
      <c r="F91" s="3"/>
      <c r="G91" s="3"/>
      <c r="H91" s="3"/>
      <c r="I91" s="3"/>
      <c r="J91" s="3"/>
      <c r="K91" s="3"/>
      <c r="L91" s="39"/>
      <c r="M91" s="73" t="s">
        <v>36</v>
      </c>
      <c r="N91" s="1252">
        <f>((N88/N76*100)-100)</f>
        <v>-0.62425328554360249</v>
      </c>
      <c r="O91" s="1252">
        <f t="shared" ref="O91:U91" si="5">((O88/O76*100)-100)</f>
        <v>-5.4847221879701209</v>
      </c>
      <c r="P91" s="1252">
        <f>((P88/P76*100)-100)</f>
        <v>-4.9586776859504198</v>
      </c>
      <c r="Q91" s="1252">
        <f t="shared" si="5"/>
        <v>-4.2735042735042583</v>
      </c>
      <c r="R91" s="1252">
        <f>((R88/R76*100)-100)</f>
        <v>-1.5748031496062964</v>
      </c>
      <c r="S91" s="1252">
        <f t="shared" si="5"/>
        <v>-0.73529411764705799</v>
      </c>
      <c r="T91" s="1252">
        <f>((T88/T76*100)-100)</f>
        <v>-24.655172413793096</v>
      </c>
      <c r="U91" s="1252">
        <f t="shared" si="5"/>
        <v>-10.009577095619733</v>
      </c>
      <c r="V91" s="1252">
        <f t="shared" ref="V91" si="6">((V88/V76*100)-100)</f>
        <v>-13.207242159715477</v>
      </c>
      <c r="W91" s="22" t="str">
        <f>IFERROR((W88/W76*100)-100,"－")</f>
        <v>－</v>
      </c>
      <c r="X91" s="1252">
        <f>((X88/X76*100)-100)</f>
        <v>-7.2783247530023942</v>
      </c>
      <c r="Z91" s="1146" t="s">
        <v>355</v>
      </c>
      <c r="AA91" s="1147">
        <v>35978</v>
      </c>
      <c r="AB91" s="1123">
        <v>41246</v>
      </c>
      <c r="AC91" s="1143">
        <v>1.1499999999999999</v>
      </c>
      <c r="AD91" s="1144">
        <v>1.22</v>
      </c>
      <c r="AE91" s="1143">
        <v>1.3</v>
      </c>
      <c r="AF91" s="1143">
        <v>1.28</v>
      </c>
      <c r="AG91" s="1123">
        <v>1832</v>
      </c>
      <c r="AH91" s="1124">
        <v>105981</v>
      </c>
      <c r="AI91" s="1148">
        <v>13786</v>
      </c>
      <c r="AJ91" s="1148">
        <v>57</v>
      </c>
      <c r="AK91" s="1150">
        <v>6.9292345322141307</v>
      </c>
      <c r="AN91" s="657" t="s">
        <v>356</v>
      </c>
      <c r="AO91" s="1095">
        <v>2329</v>
      </c>
      <c r="AP91" s="1095">
        <v>33238</v>
      </c>
    </row>
    <row r="92" spans="1:43" ht="16.5" customHeight="1">
      <c r="A92" s="3"/>
      <c r="B92" s="3"/>
      <c r="C92" s="3"/>
      <c r="D92" s="3"/>
      <c r="E92" s="3"/>
      <c r="F92" s="3"/>
      <c r="G92" s="3"/>
      <c r="H92" s="3"/>
      <c r="I92" s="3"/>
      <c r="J92" s="3"/>
      <c r="K92" s="3"/>
      <c r="L92" s="39"/>
      <c r="M92" s="395" t="s">
        <v>723</v>
      </c>
      <c r="N92" s="3"/>
      <c r="O92" s="3"/>
      <c r="P92" s="3"/>
      <c r="Q92" s="3"/>
      <c r="R92" s="3"/>
      <c r="S92" s="3"/>
      <c r="T92" s="3"/>
      <c r="U92" s="3"/>
      <c r="V92" s="3"/>
      <c r="W92" s="3"/>
      <c r="X92" s="3"/>
      <c r="Z92" s="1146" t="s">
        <v>356</v>
      </c>
      <c r="AA92" s="1147">
        <v>34641</v>
      </c>
      <c r="AB92" s="1123">
        <v>40484</v>
      </c>
      <c r="AC92" s="1143">
        <v>1.17</v>
      </c>
      <c r="AD92" s="1144">
        <v>1.2</v>
      </c>
      <c r="AE92" s="1144">
        <v>1.29</v>
      </c>
      <c r="AF92" s="1143">
        <v>1.29</v>
      </c>
      <c r="AG92" s="1123">
        <v>2114</v>
      </c>
      <c r="AH92" s="1124">
        <v>114665</v>
      </c>
      <c r="AI92" s="1148">
        <v>15097</v>
      </c>
      <c r="AJ92" s="1145" t="s">
        <v>306</v>
      </c>
      <c r="AK92" s="1150">
        <v>6.0852746745186339</v>
      </c>
      <c r="AN92" s="657" t="s">
        <v>357</v>
      </c>
      <c r="AO92" s="1095">
        <v>2162</v>
      </c>
      <c r="AP92" s="1095">
        <v>33307</v>
      </c>
    </row>
    <row r="93" spans="1:43" ht="16.5" customHeight="1">
      <c r="A93" s="3"/>
      <c r="B93" s="3"/>
      <c r="C93" s="3"/>
      <c r="D93" s="3"/>
      <c r="E93" s="3"/>
      <c r="F93" s="3"/>
      <c r="G93" s="3"/>
      <c r="H93" s="3"/>
      <c r="I93" s="3"/>
      <c r="J93" s="3"/>
      <c r="K93" s="3"/>
      <c r="L93" s="39"/>
      <c r="M93" s="395" t="s">
        <v>724</v>
      </c>
      <c r="N93" s="3"/>
      <c r="O93" s="3"/>
      <c r="P93" s="3"/>
      <c r="Q93" s="3"/>
      <c r="R93" s="3"/>
      <c r="S93" s="3"/>
      <c r="T93" s="3"/>
      <c r="U93" s="3"/>
      <c r="V93" s="3"/>
      <c r="W93" s="3"/>
      <c r="X93" s="3"/>
      <c r="Z93" s="1146" t="s">
        <v>357</v>
      </c>
      <c r="AA93" s="1147">
        <v>34637</v>
      </c>
      <c r="AB93" s="1123">
        <v>40146</v>
      </c>
      <c r="AC93" s="1143">
        <v>1.1599999999999999</v>
      </c>
      <c r="AD93" s="1144">
        <v>1.19</v>
      </c>
      <c r="AE93" s="1144">
        <v>1.29</v>
      </c>
      <c r="AF93" s="1143">
        <v>1.29</v>
      </c>
      <c r="AG93" s="1123">
        <v>1736</v>
      </c>
      <c r="AH93" s="1124">
        <v>111365</v>
      </c>
      <c r="AI93" s="1148">
        <v>13674</v>
      </c>
      <c r="AJ93" s="1145" t="s">
        <v>306</v>
      </c>
      <c r="AK93" s="1150">
        <v>5.8896555706325602</v>
      </c>
      <c r="AN93" s="657" t="s">
        <v>358</v>
      </c>
      <c r="AO93" s="1095">
        <v>2468</v>
      </c>
      <c r="AP93" s="1095">
        <v>33120</v>
      </c>
    </row>
    <row r="94" spans="1:43" ht="16.5" customHeight="1">
      <c r="A94" s="3"/>
      <c r="B94" s="3"/>
      <c r="C94" s="3"/>
      <c r="D94" s="3"/>
      <c r="E94" s="3"/>
      <c r="F94" s="3"/>
      <c r="G94" s="3"/>
      <c r="H94" s="3"/>
      <c r="I94" s="3"/>
      <c r="J94" s="3"/>
      <c r="K94" s="3"/>
      <c r="L94" s="39"/>
      <c r="M94" s="395" t="s">
        <v>1823</v>
      </c>
      <c r="N94" s="3"/>
      <c r="O94" s="3"/>
      <c r="P94" s="3"/>
      <c r="Q94" s="3"/>
      <c r="R94" s="3"/>
      <c r="S94" s="3"/>
      <c r="T94" s="3"/>
      <c r="U94" s="3"/>
      <c r="V94" s="3"/>
      <c r="W94" s="1786"/>
      <c r="X94" s="3"/>
      <c r="Z94" s="1146" t="s">
        <v>358</v>
      </c>
      <c r="AA94" s="1149">
        <v>34830</v>
      </c>
      <c r="AB94" s="1123">
        <v>40484</v>
      </c>
      <c r="AC94" s="1143">
        <v>1.1599999999999999</v>
      </c>
      <c r="AD94" s="1143">
        <v>1.2</v>
      </c>
      <c r="AE94" s="1144">
        <v>1.29</v>
      </c>
      <c r="AF94" s="1143">
        <v>1.29</v>
      </c>
      <c r="AG94" s="1123">
        <v>1354</v>
      </c>
      <c r="AH94" s="1124">
        <v>82013</v>
      </c>
      <c r="AI94" s="1148">
        <v>10148</v>
      </c>
      <c r="AJ94" s="1148">
        <v>60</v>
      </c>
      <c r="AK94" s="1150">
        <v>6.3680734998564459</v>
      </c>
      <c r="AN94" s="657" t="s">
        <v>1175</v>
      </c>
      <c r="AO94" s="1095">
        <v>2389</v>
      </c>
      <c r="AP94" s="1095">
        <v>33014</v>
      </c>
    </row>
    <row r="95" spans="1:43" ht="16.5" customHeight="1">
      <c r="K95" s="3"/>
      <c r="L95" s="39"/>
      <c r="M95" s="395" t="s">
        <v>1824</v>
      </c>
      <c r="N95" s="3"/>
      <c r="O95" s="3"/>
      <c r="P95" s="3"/>
      <c r="Q95" s="3"/>
      <c r="R95" s="3"/>
      <c r="S95" s="3"/>
      <c r="T95" s="3"/>
      <c r="U95" s="3"/>
      <c r="V95" s="3"/>
      <c r="W95" s="3"/>
      <c r="X95" s="3"/>
      <c r="Z95" s="1146" t="s">
        <v>1857</v>
      </c>
      <c r="AA95" s="1149">
        <v>34752</v>
      </c>
      <c r="AB95" s="1123">
        <v>41315</v>
      </c>
      <c r="AC95" s="1143">
        <v>1.19</v>
      </c>
      <c r="AD95" s="1143">
        <v>1.19</v>
      </c>
      <c r="AE95" s="1144">
        <v>1.3</v>
      </c>
      <c r="AF95" s="1143">
        <v>1.31</v>
      </c>
      <c r="AG95" s="1123">
        <v>1513</v>
      </c>
      <c r="AH95" s="1124">
        <v>93091</v>
      </c>
      <c r="AI95" s="1148">
        <v>11431</v>
      </c>
      <c r="AJ95" s="1145" t="s">
        <v>306</v>
      </c>
      <c r="AK95" s="1150">
        <v>6.8773020257826891</v>
      </c>
      <c r="AN95" s="657" t="s">
        <v>359</v>
      </c>
      <c r="AO95" s="1095">
        <v>2144</v>
      </c>
      <c r="AP95" s="1095">
        <v>32230</v>
      </c>
    </row>
    <row r="96" spans="1:43" ht="16.5" customHeight="1">
      <c r="K96" s="3"/>
      <c r="L96" s="39"/>
      <c r="M96" s="395"/>
      <c r="N96" s="39"/>
      <c r="O96" s="39"/>
      <c r="P96" s="39"/>
      <c r="Q96" s="39"/>
      <c r="R96" s="39"/>
      <c r="S96" s="39"/>
      <c r="T96" s="39"/>
      <c r="U96" s="39"/>
      <c r="V96" s="39"/>
      <c r="W96" s="39"/>
      <c r="X96" s="39"/>
      <c r="Z96" s="1146" t="s">
        <v>359</v>
      </c>
      <c r="AA96" s="1149">
        <v>33480</v>
      </c>
      <c r="AB96" s="1123">
        <v>40549</v>
      </c>
      <c r="AC96" s="1143">
        <v>1.21</v>
      </c>
      <c r="AD96" s="1144">
        <v>1.19</v>
      </c>
      <c r="AE96" s="1144">
        <v>1.28</v>
      </c>
      <c r="AF96" s="1143">
        <v>1.36</v>
      </c>
      <c r="AG96" s="1123">
        <v>1740</v>
      </c>
      <c r="AH96" s="1124">
        <v>99195</v>
      </c>
      <c r="AI96" s="1148">
        <v>12372</v>
      </c>
      <c r="AJ96" s="1145" t="s">
        <v>306</v>
      </c>
      <c r="AK96" s="1150">
        <v>6.2724014336917557</v>
      </c>
      <c r="AN96" s="657" t="s">
        <v>360</v>
      </c>
      <c r="AO96" s="1095">
        <v>2010</v>
      </c>
      <c r="AP96" s="1095">
        <v>30399</v>
      </c>
    </row>
    <row r="97" spans="1:43" ht="16.5" customHeight="1">
      <c r="K97" s="3"/>
      <c r="L97" s="39"/>
      <c r="M97" s="395"/>
      <c r="N97" s="39"/>
      <c r="O97" s="39"/>
      <c r="P97" s="39"/>
      <c r="Q97" s="39"/>
      <c r="R97" s="39"/>
      <c r="S97" s="39"/>
      <c r="T97" s="39"/>
      <c r="U97" s="39"/>
      <c r="V97" s="39"/>
      <c r="W97" s="39"/>
      <c r="X97" s="39"/>
      <c r="Z97" s="1146" t="s">
        <v>360</v>
      </c>
      <c r="AA97" s="1149">
        <v>31648</v>
      </c>
      <c r="AB97" s="1123">
        <v>40665</v>
      </c>
      <c r="AC97" s="1143">
        <v>1.28</v>
      </c>
      <c r="AD97" s="1144">
        <v>1.2</v>
      </c>
      <c r="AE97" s="1144">
        <v>1.27</v>
      </c>
      <c r="AF97" s="1143">
        <v>1.42</v>
      </c>
      <c r="AG97" s="1123">
        <v>1283</v>
      </c>
      <c r="AH97" s="1124">
        <v>83385</v>
      </c>
      <c r="AI97" s="1148">
        <v>9943</v>
      </c>
      <c r="AJ97" s="1148">
        <v>61</v>
      </c>
      <c r="AK97" s="1150">
        <v>5.9719413549039428</v>
      </c>
      <c r="AO97" s="1095"/>
      <c r="AP97" s="1095"/>
    </row>
    <row r="98" spans="1:43" ht="16.5" customHeight="1">
      <c r="K98" s="3"/>
      <c r="L98" s="39"/>
      <c r="M98" s="395"/>
      <c r="N98" s="39"/>
      <c r="O98" s="39"/>
      <c r="P98" s="39"/>
      <c r="Q98" s="39"/>
      <c r="R98" s="39"/>
      <c r="S98" s="39"/>
      <c r="T98" s="39"/>
      <c r="U98" s="39"/>
      <c r="V98" s="39"/>
      <c r="W98" s="39"/>
      <c r="X98" s="39"/>
      <c r="AB98" s="174"/>
      <c r="AN98" s="1091" t="s">
        <v>1577</v>
      </c>
      <c r="AO98" s="1097">
        <f>SUM(AO85:AO96)</f>
        <v>29851</v>
      </c>
      <c r="AP98" s="1097">
        <f>SUM(AP85:AP96)</f>
        <v>395427</v>
      </c>
      <c r="AQ98" s="1153">
        <f>(AO98/AP98)*100</f>
        <v>7.5490545663295636</v>
      </c>
    </row>
    <row r="99" spans="1:43" ht="16.5" customHeight="1">
      <c r="K99" s="3"/>
      <c r="L99" s="39"/>
      <c r="N99" s="626"/>
      <c r="O99" s="626"/>
      <c r="P99" s="626"/>
      <c r="Q99" s="626"/>
      <c r="R99" s="626"/>
      <c r="S99" s="626"/>
      <c r="T99" s="626"/>
      <c r="U99" s="626"/>
      <c r="V99" s="626"/>
      <c r="W99" s="626"/>
      <c r="Z99" s="1091" t="s">
        <v>1512</v>
      </c>
      <c r="AA99" s="1092">
        <f>AVERAGE(AA86:AA97)</f>
        <v>34361.166666666664</v>
      </c>
      <c r="AB99" s="1092">
        <f t="shared" ref="AB99:AK99" si="7">AVERAGE(AB86:AB97)</f>
        <v>42166.916666666664</v>
      </c>
      <c r="AC99" s="1152">
        <f t="shared" si="7"/>
        <v>1.23</v>
      </c>
      <c r="AD99" s="1152">
        <f t="shared" si="7"/>
        <v>1.2274999999999998</v>
      </c>
      <c r="AE99" s="1152">
        <f t="shared" si="7"/>
        <v>1.3049999999999999</v>
      </c>
      <c r="AF99" s="1152">
        <f t="shared" si="7"/>
        <v>1.3341666666666665</v>
      </c>
      <c r="AG99" s="1097">
        <f t="shared" si="7"/>
        <v>1604.9166666666667</v>
      </c>
      <c r="AH99" s="1092">
        <f t="shared" si="7"/>
        <v>97460.583333333328</v>
      </c>
      <c r="AI99" s="1092">
        <f t="shared" si="7"/>
        <v>12199.083333333334</v>
      </c>
      <c r="AJ99" s="1097">
        <f t="shared" si="7"/>
        <v>59.5</v>
      </c>
      <c r="AK99" s="1153">
        <f t="shared" si="7"/>
        <v>7.0880204295046454</v>
      </c>
    </row>
    <row r="100" spans="1:43" ht="16.5" customHeight="1">
      <c r="K100" s="3"/>
      <c r="L100" s="39"/>
      <c r="N100" s="626"/>
      <c r="O100" s="626"/>
      <c r="P100" s="626"/>
      <c r="Q100" s="626"/>
      <c r="R100" s="626"/>
      <c r="T100" s="626" t="s">
        <v>1828</v>
      </c>
      <c r="U100" s="626"/>
      <c r="V100" s="626"/>
      <c r="W100" s="626"/>
      <c r="AB100" s="174"/>
    </row>
    <row r="101" spans="1:43" ht="16" customHeight="1">
      <c r="K101" s="3"/>
      <c r="L101" s="39"/>
      <c r="N101" s="2569"/>
      <c r="O101" s="2569"/>
      <c r="P101" s="2569"/>
      <c r="Q101" s="2569"/>
      <c r="R101" s="2570"/>
      <c r="S101" s="948"/>
      <c r="T101" s="949"/>
      <c r="U101" s="949"/>
      <c r="V101" s="949"/>
      <c r="W101" s="950"/>
      <c r="AB101" s="174"/>
    </row>
    <row r="102" spans="1:43" ht="16" customHeight="1">
      <c r="K102" s="3"/>
      <c r="L102" s="39"/>
      <c r="M102" s="72"/>
      <c r="N102" s="2569"/>
      <c r="O102" s="2569"/>
      <c r="P102" s="2569"/>
      <c r="Q102" s="2569"/>
      <c r="R102" s="2570"/>
      <c r="S102" s="186"/>
      <c r="T102" s="72" t="s">
        <v>1323</v>
      </c>
      <c r="U102" s="1363" t="s">
        <v>2023</v>
      </c>
      <c r="V102" s="72" t="s">
        <v>1324</v>
      </c>
      <c r="W102" s="907"/>
      <c r="AB102" s="174"/>
    </row>
    <row r="103" spans="1:43" ht="16" customHeight="1">
      <c r="K103" s="3"/>
      <c r="L103" s="39"/>
      <c r="N103" s="2569"/>
      <c r="O103" s="2569"/>
      <c r="P103" s="2569"/>
      <c r="Q103" s="2569"/>
      <c r="R103" s="2570"/>
      <c r="S103" s="186"/>
      <c r="T103" s="72"/>
      <c r="U103" s="72" t="s">
        <v>1623</v>
      </c>
      <c r="V103" s="72"/>
      <c r="W103" s="907"/>
      <c r="AB103" s="174"/>
    </row>
    <row r="104" spans="1:43" ht="16" customHeight="1">
      <c r="K104" s="39"/>
      <c r="L104" s="39"/>
      <c r="N104" s="2569"/>
      <c r="O104" s="2569"/>
      <c r="P104" s="2569"/>
      <c r="Q104" s="2569"/>
      <c r="R104" s="2570"/>
      <c r="S104" s="186"/>
      <c r="T104" s="72"/>
      <c r="U104" s="897" t="s">
        <v>1640</v>
      </c>
      <c r="V104" s="897" t="s">
        <v>1641</v>
      </c>
      <c r="W104" s="907"/>
      <c r="AB104" s="174"/>
    </row>
    <row r="105" spans="1:43" ht="16" customHeight="1">
      <c r="K105" s="39"/>
      <c r="L105" s="39"/>
      <c r="N105" s="2569"/>
      <c r="O105" s="2569"/>
      <c r="P105" s="2569"/>
      <c r="Q105" s="2569"/>
      <c r="R105" s="2570"/>
      <c r="S105" s="186"/>
      <c r="T105" s="72" t="s">
        <v>725</v>
      </c>
      <c r="U105" s="1959">
        <v>56794</v>
      </c>
      <c r="V105" s="1958">
        <v>68750</v>
      </c>
      <c r="W105" s="981"/>
      <c r="Y105" s="1"/>
      <c r="AB105" s="174"/>
    </row>
    <row r="106" spans="1:43" ht="16" customHeight="1">
      <c r="K106" s="39"/>
      <c r="L106" s="39"/>
      <c r="S106" s="186"/>
      <c r="T106" s="72" t="s">
        <v>726</v>
      </c>
      <c r="U106" s="1959">
        <v>8229</v>
      </c>
      <c r="V106" s="1958">
        <v>11887</v>
      </c>
      <c r="W106" s="981"/>
      <c r="Y106" s="1"/>
      <c r="Z106" s="1"/>
      <c r="AA106" s="1"/>
      <c r="AB106" s="1"/>
      <c r="AC106" s="1"/>
      <c r="AD106" s="1"/>
      <c r="AE106" s="1"/>
      <c r="AF106" s="1"/>
      <c r="AG106" s="1"/>
      <c r="AH106" s="1"/>
      <c r="AI106" s="1"/>
      <c r="AJ106" s="1"/>
      <c r="AK106" s="1"/>
    </row>
    <row r="107" spans="1:43" s="1" customFormat="1" ht="16" customHeight="1">
      <c r="A107" s="40"/>
      <c r="B107" s="40"/>
      <c r="C107" s="40"/>
      <c r="D107" s="40"/>
      <c r="E107" s="40"/>
      <c r="F107" s="40"/>
      <c r="G107" s="40"/>
      <c r="H107" s="40"/>
      <c r="I107" s="40"/>
      <c r="J107" s="40"/>
      <c r="K107" s="40"/>
      <c r="L107" s="3"/>
      <c r="M107" s="40"/>
      <c r="N107" s="40"/>
      <c r="O107" s="40"/>
      <c r="P107" s="40"/>
      <c r="Q107" s="40"/>
      <c r="R107" s="40"/>
      <c r="S107" s="186"/>
      <c r="T107" s="72" t="s">
        <v>727</v>
      </c>
      <c r="U107" s="1959">
        <v>12291</v>
      </c>
      <c r="V107" s="1958">
        <v>17153</v>
      </c>
      <c r="W107" s="981"/>
      <c r="X107" s="40"/>
    </row>
    <row r="108" spans="1:43" s="1" customFormat="1" ht="15.75" customHeight="1">
      <c r="A108" s="40"/>
      <c r="B108" s="40"/>
      <c r="C108" s="40"/>
      <c r="D108" s="40"/>
      <c r="E108" s="40"/>
      <c r="F108" s="40"/>
      <c r="G108" s="40"/>
      <c r="H108" s="40"/>
      <c r="I108" s="40"/>
      <c r="J108" s="40"/>
      <c r="K108" s="40"/>
      <c r="L108" s="3"/>
      <c r="M108" s="40"/>
      <c r="N108" s="40"/>
      <c r="O108" s="40"/>
      <c r="P108" s="40"/>
      <c r="Q108" s="40"/>
      <c r="R108" s="40"/>
      <c r="S108" s="299"/>
      <c r="T108" s="72" t="s">
        <v>728</v>
      </c>
      <c r="U108" s="1959">
        <v>15422</v>
      </c>
      <c r="V108" s="1958">
        <v>23730</v>
      </c>
      <c r="W108" s="981"/>
      <c r="X108" s="40"/>
    </row>
    <row r="109" spans="1:43" s="1" customFormat="1" ht="15.75" customHeight="1">
      <c r="A109" s="40"/>
      <c r="B109" s="40"/>
      <c r="C109" s="40"/>
      <c r="D109" s="40"/>
      <c r="E109" s="40"/>
      <c r="F109" s="40"/>
      <c r="G109" s="40"/>
      <c r="H109" s="40"/>
      <c r="I109" s="40"/>
      <c r="J109" s="40"/>
      <c r="K109" s="40"/>
      <c r="L109" s="3"/>
      <c r="M109" s="40"/>
      <c r="N109" s="40"/>
      <c r="O109" s="900"/>
      <c r="P109" s="900"/>
      <c r="Q109" s="40"/>
      <c r="R109" s="40"/>
      <c r="S109" s="186"/>
      <c r="T109" s="72" t="s">
        <v>729</v>
      </c>
      <c r="U109" s="1959">
        <v>10028</v>
      </c>
      <c r="V109" s="1958">
        <v>15721</v>
      </c>
      <c r="W109" s="981"/>
      <c r="X109" s="40"/>
    </row>
    <row r="110" spans="1:43" s="1" customFormat="1" ht="15.75" customHeight="1">
      <c r="A110" s="40"/>
      <c r="B110" s="40"/>
      <c r="C110" s="40"/>
      <c r="D110" s="40"/>
      <c r="E110" s="40"/>
      <c r="F110" s="40"/>
      <c r="G110" s="40"/>
      <c r="H110" s="40"/>
      <c r="I110" s="40"/>
      <c r="J110" s="40"/>
      <c r="K110" s="40"/>
      <c r="L110" s="3"/>
      <c r="M110" s="40"/>
      <c r="N110" s="40"/>
      <c r="O110" s="900"/>
      <c r="P110" s="900"/>
      <c r="Q110" s="40"/>
      <c r="R110" s="40"/>
      <c r="S110" s="186"/>
      <c r="T110" s="72" t="s">
        <v>730</v>
      </c>
      <c r="U110" s="1959">
        <v>11558</v>
      </c>
      <c r="V110" s="1958">
        <v>17941</v>
      </c>
      <c r="W110" s="981"/>
      <c r="X110" s="40"/>
    </row>
    <row r="111" spans="1:43" s="1" customFormat="1" ht="15.75" customHeight="1">
      <c r="A111" s="40"/>
      <c r="B111" s="40"/>
      <c r="C111" s="40"/>
      <c r="D111" s="40"/>
      <c r="E111" s="40"/>
      <c r="F111" s="40"/>
      <c r="G111" s="40"/>
      <c r="H111" s="40"/>
      <c r="I111" s="40"/>
      <c r="J111" s="40"/>
      <c r="K111" s="40"/>
      <c r="L111" s="3"/>
      <c r="M111" s="40"/>
      <c r="N111" s="40"/>
      <c r="O111" s="900"/>
      <c r="P111" s="900"/>
      <c r="Q111" s="40"/>
      <c r="R111" s="40"/>
      <c r="S111" s="186"/>
      <c r="T111" s="72" t="s">
        <v>14</v>
      </c>
      <c r="U111" s="1959">
        <v>18285</v>
      </c>
      <c r="V111" s="1958">
        <v>24337</v>
      </c>
      <c r="W111" s="981"/>
      <c r="X111" s="40"/>
      <c r="AC111" s="40"/>
      <c r="AD111" s="40"/>
      <c r="AE111" s="40"/>
      <c r="AF111" s="40"/>
      <c r="AG111" s="40"/>
      <c r="AH111" s="40"/>
      <c r="AI111" s="40"/>
      <c r="AJ111" s="40"/>
      <c r="AK111" s="40"/>
    </row>
    <row r="112" spans="1:43" ht="16.5">
      <c r="L112" s="39"/>
      <c r="O112" s="900"/>
      <c r="P112" s="900"/>
      <c r="S112" s="186"/>
      <c r="T112" s="982" t="s">
        <v>1233</v>
      </c>
      <c r="U112" s="1270">
        <f>SUM(U105:U111)</f>
        <v>132607</v>
      </c>
      <c r="V112" s="1270">
        <f>SUM(V105:V111)</f>
        <v>179519</v>
      </c>
      <c r="W112" s="981"/>
      <c r="Y112" s="1"/>
      <c r="Z112" s="1"/>
      <c r="AA112" s="1"/>
      <c r="AB112" s="1"/>
    </row>
    <row r="113" spans="12:28" ht="16.5">
      <c r="L113" s="39"/>
      <c r="O113" s="900"/>
      <c r="P113" s="900"/>
      <c r="S113" s="186"/>
      <c r="T113" s="902"/>
      <c r="U113" s="1307" t="s">
        <v>1647</v>
      </c>
      <c r="V113" s="1307" t="s">
        <v>1648</v>
      </c>
      <c r="W113" s="907"/>
      <c r="Y113" s="1"/>
      <c r="Z113" s="1"/>
      <c r="AA113" s="1"/>
      <c r="AB113" s="1"/>
    </row>
    <row r="114" spans="12:28" ht="16.5">
      <c r="L114" s="39"/>
      <c r="O114" s="900"/>
      <c r="P114" s="900"/>
      <c r="S114" s="186"/>
      <c r="T114" s="72"/>
      <c r="U114" s="1308" t="s">
        <v>1649</v>
      </c>
      <c r="V114" s="1282">
        <f>V112/U112</f>
        <v>1.3537671465307262</v>
      </c>
      <c r="W114" s="907"/>
      <c r="Z114" s="396"/>
      <c r="AA114" s="659"/>
      <c r="AB114" s="1"/>
    </row>
    <row r="115" spans="12:28" ht="16.5">
      <c r="L115" s="39"/>
      <c r="O115" s="900"/>
      <c r="P115" s="900"/>
      <c r="S115" s="186"/>
      <c r="T115" s="1495" t="s">
        <v>1838</v>
      </c>
      <c r="U115" s="1284" t="s">
        <v>1624</v>
      </c>
      <c r="V115" s="1283">
        <f>ROUND(V114,2)</f>
        <v>1.35</v>
      </c>
      <c r="W115" s="907"/>
    </row>
    <row r="116" spans="12:28">
      <c r="O116" s="900"/>
      <c r="P116" s="900"/>
      <c r="S116" s="186"/>
      <c r="V116" s="72"/>
      <c r="W116" s="907"/>
    </row>
    <row r="117" spans="12:28">
      <c r="S117" s="186"/>
      <c r="T117" s="72" t="s">
        <v>1378</v>
      </c>
      <c r="U117" s="72"/>
      <c r="V117" s="72"/>
      <c r="W117" s="907"/>
    </row>
    <row r="118" spans="12:28" ht="16.5">
      <c r="S118" s="186"/>
      <c r="T118" s="1499" t="s">
        <v>1376</v>
      </c>
      <c r="U118" s="1278">
        <f>ROUND(U112,-2)/100</f>
        <v>1326</v>
      </c>
      <c r="V118" s="72" t="s">
        <v>1642</v>
      </c>
      <c r="W118" s="907"/>
    </row>
    <row r="119" spans="12:28">
      <c r="S119" s="916"/>
      <c r="T119" s="923"/>
      <c r="U119" s="1019" t="s">
        <v>1377</v>
      </c>
      <c r="V119" s="72"/>
      <c r="W119" s="1017"/>
    </row>
    <row r="120" spans="12:28">
      <c r="S120" s="923"/>
      <c r="T120" s="910"/>
      <c r="U120" s="910"/>
      <c r="V120" s="910"/>
      <c r="W120" s="912"/>
    </row>
    <row r="122" spans="12:28">
      <c r="S122" s="1077"/>
      <c r="T122" s="40" t="s">
        <v>1829</v>
      </c>
    </row>
    <row r="123" spans="12:28">
      <c r="S123" s="1288"/>
      <c r="T123" s="1289"/>
      <c r="U123" s="1289"/>
      <c r="V123" s="1290"/>
    </row>
    <row r="124" spans="12:28">
      <c r="S124" s="916"/>
      <c r="T124" s="72" t="s">
        <v>1625</v>
      </c>
      <c r="U124" s="1363" t="s">
        <v>2023</v>
      </c>
      <c r="V124" s="1216"/>
    </row>
    <row r="125" spans="12:28">
      <c r="S125" s="916"/>
      <c r="T125" s="72"/>
      <c r="U125" s="72" t="s">
        <v>1627</v>
      </c>
      <c r="V125" s="1216"/>
    </row>
    <row r="126" spans="12:28">
      <c r="S126" s="916"/>
      <c r="T126" s="72"/>
      <c r="U126" s="72" t="s">
        <v>1628</v>
      </c>
      <c r="V126" s="1216"/>
    </row>
    <row r="127" spans="12:28" ht="16.5">
      <c r="S127" s="916"/>
      <c r="T127" s="72" t="s">
        <v>924</v>
      </c>
      <c r="U127" s="1291">
        <v>4449</v>
      </c>
      <c r="V127" s="1216"/>
    </row>
    <row r="128" spans="12:28" ht="16.5">
      <c r="S128" s="916"/>
      <c r="T128" s="72" t="s">
        <v>925</v>
      </c>
      <c r="U128" s="1291">
        <v>594</v>
      </c>
      <c r="V128" s="1216"/>
    </row>
    <row r="129" spans="13:24" ht="16.5">
      <c r="S129" s="916"/>
      <c r="T129" s="72" t="s">
        <v>1626</v>
      </c>
      <c r="U129" s="1291">
        <v>1082</v>
      </c>
      <c r="V129" s="1216"/>
    </row>
    <row r="130" spans="13:24" ht="16.5">
      <c r="S130" s="916"/>
      <c r="T130" s="72" t="s">
        <v>1632</v>
      </c>
      <c r="U130" s="1291">
        <v>1509</v>
      </c>
      <c r="V130" s="1216"/>
    </row>
    <row r="131" spans="13:24" ht="16.5">
      <c r="S131" s="916"/>
      <c r="T131" s="72" t="s">
        <v>1633</v>
      </c>
      <c r="U131" s="1291">
        <v>872</v>
      </c>
      <c r="V131" s="1216"/>
    </row>
    <row r="132" spans="13:24" ht="16.5">
      <c r="S132" s="916"/>
      <c r="T132" s="72" t="s">
        <v>1634</v>
      </c>
      <c r="U132" s="1291">
        <v>921</v>
      </c>
      <c r="V132" s="1216"/>
    </row>
    <row r="133" spans="13:24" ht="16.5">
      <c r="S133" s="1498" t="s">
        <v>1837</v>
      </c>
      <c r="T133" s="910" t="s">
        <v>1629</v>
      </c>
      <c r="U133" s="1292">
        <v>1311</v>
      </c>
      <c r="V133" s="1216"/>
    </row>
    <row r="134" spans="13:24" ht="16.5">
      <c r="S134" s="919" t="s">
        <v>1635</v>
      </c>
      <c r="T134" s="1287" t="s">
        <v>1631</v>
      </c>
      <c r="U134" s="1294">
        <v>89266</v>
      </c>
      <c r="V134" s="1216"/>
    </row>
    <row r="135" spans="13:24" ht="16.5">
      <c r="S135" s="919" t="s">
        <v>1636</v>
      </c>
      <c r="T135" s="1286" t="s">
        <v>1630</v>
      </c>
      <c r="U135" s="1293">
        <f>SUM(U127:U133)</f>
        <v>10738</v>
      </c>
      <c r="V135" s="1216"/>
    </row>
    <row r="136" spans="13:24">
      <c r="S136" s="923"/>
      <c r="T136" s="1287"/>
      <c r="U136" s="1287"/>
      <c r="V136" s="912"/>
    </row>
    <row r="142" spans="13:24">
      <c r="M142" s="837" t="s">
        <v>5</v>
      </c>
      <c r="N142" s="837" t="s">
        <v>710</v>
      </c>
      <c r="O142" s="837" t="s">
        <v>710</v>
      </c>
      <c r="P142" s="837" t="s">
        <v>711</v>
      </c>
      <c r="Q142" s="837"/>
      <c r="R142" s="837"/>
      <c r="S142" s="837"/>
      <c r="T142" s="837" t="s">
        <v>1177</v>
      </c>
      <c r="U142" s="837"/>
      <c r="V142" s="837"/>
      <c r="W142" s="837" t="s">
        <v>713</v>
      </c>
      <c r="X142" s="837"/>
    </row>
    <row r="143" spans="13:24">
      <c r="M143" s="837"/>
      <c r="N143" s="837" t="s">
        <v>715</v>
      </c>
      <c r="O143" s="837" t="s">
        <v>716</v>
      </c>
      <c r="P143" s="837" t="s">
        <v>414</v>
      </c>
      <c r="Q143" s="837" t="s">
        <v>1178</v>
      </c>
      <c r="R143" s="837" t="s">
        <v>718</v>
      </c>
      <c r="S143" s="837" t="s">
        <v>416</v>
      </c>
      <c r="T143" s="837" t="s">
        <v>414</v>
      </c>
      <c r="U143" s="837" t="s">
        <v>415</v>
      </c>
      <c r="V143" s="837" t="s">
        <v>416</v>
      </c>
      <c r="W143" s="837" t="s">
        <v>1179</v>
      </c>
      <c r="X143" s="837" t="s">
        <v>720</v>
      </c>
    </row>
    <row r="144" spans="13:24">
      <c r="M144" s="837"/>
      <c r="N144" s="837" t="s">
        <v>1180</v>
      </c>
      <c r="O144" s="837" t="s">
        <v>721</v>
      </c>
      <c r="P144" s="837"/>
      <c r="Q144" s="837"/>
      <c r="R144" s="837"/>
      <c r="S144" s="837"/>
      <c r="T144" s="837"/>
      <c r="U144" s="837"/>
      <c r="V144" s="837"/>
      <c r="W144" s="837" t="s">
        <v>1181</v>
      </c>
      <c r="X144" s="837"/>
    </row>
    <row r="145" spans="12:24">
      <c r="L145" s="472" t="s">
        <v>1185</v>
      </c>
      <c r="M145" s="837" t="s">
        <v>1182</v>
      </c>
      <c r="N145" s="838" t="e">
        <f>SUM(#REF!)</f>
        <v>#REF!</v>
      </c>
      <c r="O145" s="838" t="e">
        <f>SUM(#REF!)</f>
        <v>#REF!</v>
      </c>
      <c r="P145" s="838" t="e">
        <f>SUM(#REF!)</f>
        <v>#REF!</v>
      </c>
      <c r="Q145" s="838" t="e">
        <f>SUM(#REF!)</f>
        <v>#REF!</v>
      </c>
      <c r="R145" s="838" t="e">
        <f>SUM(#REF!)</f>
        <v>#REF!</v>
      </c>
      <c r="S145" s="838" t="e">
        <f>SUM(#REF!)</f>
        <v>#REF!</v>
      </c>
      <c r="T145" s="838" t="e">
        <f>SUM(#REF!)</f>
        <v>#REF!</v>
      </c>
      <c r="U145" s="838" t="e">
        <f>SUM(#REF!)</f>
        <v>#REF!</v>
      </c>
      <c r="V145" s="838" t="e">
        <f>SUM(#REF!)</f>
        <v>#REF!</v>
      </c>
      <c r="W145" s="838" t="e">
        <f>SUM(#REF!)</f>
        <v>#REF!</v>
      </c>
      <c r="X145" s="838" t="e">
        <f>SUM(#REF!)</f>
        <v>#REF!</v>
      </c>
    </row>
    <row r="146" spans="12:24">
      <c r="M146" s="837" t="s">
        <v>1186</v>
      </c>
      <c r="N146" s="839" t="e">
        <f>N145/12</f>
        <v>#REF!</v>
      </c>
      <c r="O146" s="839" t="e">
        <f t="shared" ref="O146:U146" si="8">O145/12</f>
        <v>#REF!</v>
      </c>
      <c r="P146" s="840" t="e">
        <f t="shared" si="8"/>
        <v>#REF!</v>
      </c>
      <c r="Q146" s="840" t="e">
        <f t="shared" si="8"/>
        <v>#REF!</v>
      </c>
      <c r="R146" s="840" t="e">
        <f t="shared" si="8"/>
        <v>#REF!</v>
      </c>
      <c r="S146" s="840" t="e">
        <f t="shared" si="8"/>
        <v>#REF!</v>
      </c>
      <c r="T146" s="839" t="e">
        <f t="shared" si="8"/>
        <v>#REF!</v>
      </c>
      <c r="U146" s="839" t="e">
        <f t="shared" si="8"/>
        <v>#REF!</v>
      </c>
      <c r="V146" s="841">
        <v>0</v>
      </c>
      <c r="W146" s="839" t="e">
        <f>W145/4</f>
        <v>#REF!</v>
      </c>
      <c r="X146" s="842" t="e">
        <f>X145/12</f>
        <v>#REF!</v>
      </c>
    </row>
    <row r="147" spans="12:24">
      <c r="M147" s="837"/>
      <c r="N147" s="837"/>
      <c r="O147" s="837"/>
      <c r="P147" s="837"/>
      <c r="Q147" s="837"/>
      <c r="R147" s="837"/>
      <c r="S147" s="837"/>
      <c r="T147" s="837"/>
      <c r="U147" s="837"/>
      <c r="V147" s="837"/>
      <c r="W147" s="837"/>
      <c r="X147" s="837"/>
    </row>
    <row r="148" spans="12:24">
      <c r="M148" s="837"/>
      <c r="N148" s="843" t="s">
        <v>1183</v>
      </c>
      <c r="O148" s="843" t="s">
        <v>1183</v>
      </c>
      <c r="P148" s="843" t="s">
        <v>1183</v>
      </c>
      <c r="Q148" s="843" t="s">
        <v>1183</v>
      </c>
      <c r="R148" s="843" t="s">
        <v>1183</v>
      </c>
      <c r="S148" s="843" t="s">
        <v>1183</v>
      </c>
      <c r="T148" s="843" t="s">
        <v>1183</v>
      </c>
      <c r="U148" s="843" t="s">
        <v>1183</v>
      </c>
      <c r="V148" s="837"/>
      <c r="W148" s="843" t="s">
        <v>1184</v>
      </c>
      <c r="X148" s="843" t="s">
        <v>1183</v>
      </c>
    </row>
  </sheetData>
  <mergeCells count="34">
    <mergeCell ref="I4:J4"/>
    <mergeCell ref="A5:A7"/>
    <mergeCell ref="B5:F5"/>
    <mergeCell ref="G5:H5"/>
    <mergeCell ref="I5:J5"/>
    <mergeCell ref="B6:B7"/>
    <mergeCell ref="C6:C7"/>
    <mergeCell ref="D6:D7"/>
    <mergeCell ref="F6:F7"/>
    <mergeCell ref="G6:G7"/>
    <mergeCell ref="I6:I7"/>
    <mergeCell ref="M63:M65"/>
    <mergeCell ref="P63:S63"/>
    <mergeCell ref="T63:V63"/>
    <mergeCell ref="P64:P65"/>
    <mergeCell ref="Q64:Q65"/>
    <mergeCell ref="R64:R65"/>
    <mergeCell ref="S64:S65"/>
    <mergeCell ref="T64:T65"/>
    <mergeCell ref="U64:U65"/>
    <mergeCell ref="U18:V18"/>
    <mergeCell ref="AN81:AN83"/>
    <mergeCell ref="V64:V65"/>
    <mergeCell ref="N101:R105"/>
    <mergeCell ref="AC81:AF81"/>
    <mergeCell ref="AG81:AI81"/>
    <mergeCell ref="AC82:AC83"/>
    <mergeCell ref="AD82:AD83"/>
    <mergeCell ref="AE82:AE83"/>
    <mergeCell ref="AF82:AF83"/>
    <mergeCell ref="AG82:AG83"/>
    <mergeCell ref="AH82:AH83"/>
    <mergeCell ref="AI82:AI83"/>
    <mergeCell ref="S62:X62"/>
  </mergeCells>
  <phoneticPr fontId="3"/>
  <pageMargins left="0.92" right="0.25" top="0.375" bottom="0.35" header="0.51200000000000001" footer="0.21"/>
  <pageSetup paperSize="9" scale="67"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45"/>
    <pageSetUpPr fitToPage="1"/>
  </sheetPr>
  <dimension ref="A1:AV95"/>
  <sheetViews>
    <sheetView showGridLines="0" view="pageBreakPreview" topLeftCell="A19" zoomScaleNormal="90" zoomScaleSheetLayoutView="100" workbookViewId="0">
      <selection activeCell="H24" sqref="H24:L28"/>
    </sheetView>
  </sheetViews>
  <sheetFormatPr defaultColWidth="10.58203125" defaultRowHeight="14"/>
  <cols>
    <col min="1" max="1" width="10.83203125" style="155" customWidth="1"/>
    <col min="2" max="2" width="9.83203125" style="155" customWidth="1"/>
    <col min="3" max="3" width="10.08203125" style="155" customWidth="1"/>
    <col min="4" max="4" width="10.33203125" style="155" customWidth="1"/>
    <col min="5" max="7" width="9.58203125" style="155" customWidth="1"/>
    <col min="8" max="8" width="9.83203125" style="155" customWidth="1"/>
    <col min="9" max="10" width="8.58203125" style="155" customWidth="1"/>
    <col min="11" max="12" width="7.58203125" style="155" customWidth="1"/>
    <col min="13" max="13" width="11" style="155" bestFit="1" customWidth="1"/>
    <col min="14" max="14" width="10.83203125" style="155" bestFit="1" customWidth="1"/>
    <col min="15" max="15" width="12.08203125" style="155" bestFit="1" customWidth="1"/>
    <col min="16" max="16" width="16" style="155" bestFit="1" customWidth="1"/>
    <col min="17" max="17" width="13.33203125" style="155" bestFit="1" customWidth="1"/>
    <col min="18" max="18" width="15.75" style="155" bestFit="1" customWidth="1"/>
    <col min="19" max="19" width="11.25" style="155" bestFit="1" customWidth="1"/>
    <col min="20" max="21" width="10.58203125" style="155"/>
    <col min="22" max="22" width="13" style="155" bestFit="1" customWidth="1"/>
    <col min="23" max="16384" width="10.58203125" style="155"/>
  </cols>
  <sheetData>
    <row r="1" spans="1:48">
      <c r="A1" s="177"/>
      <c r="B1" s="177"/>
      <c r="C1" s="177"/>
      <c r="D1" s="177"/>
      <c r="E1" s="177"/>
      <c r="F1" s="177"/>
      <c r="G1" s="177"/>
      <c r="H1" s="177"/>
      <c r="I1" s="177"/>
      <c r="J1" s="177"/>
      <c r="K1" s="177"/>
      <c r="L1" s="177"/>
      <c r="M1" s="177"/>
      <c r="N1" s="177"/>
      <c r="O1" s="177"/>
      <c r="P1" s="177"/>
      <c r="Q1" s="177"/>
      <c r="R1" s="177"/>
      <c r="S1" s="177"/>
      <c r="T1" s="177"/>
      <c r="U1" s="177"/>
      <c r="V1" s="177"/>
      <c r="W1" s="177"/>
      <c r="X1" s="177"/>
      <c r="Y1" s="177"/>
      <c r="Z1" s="177"/>
      <c r="AA1" s="177"/>
      <c r="AB1" s="177"/>
      <c r="AC1" s="177"/>
      <c r="AD1" s="177"/>
      <c r="AE1" s="177"/>
      <c r="AF1" s="177"/>
      <c r="AG1" s="177"/>
      <c r="AH1" s="177"/>
      <c r="AI1" s="177"/>
      <c r="AJ1" s="177"/>
      <c r="AK1" s="177"/>
      <c r="AL1" s="177"/>
      <c r="AM1" s="177"/>
      <c r="AN1" s="177"/>
      <c r="AO1" s="177"/>
      <c r="AP1" s="177"/>
      <c r="AQ1" s="177"/>
      <c r="AR1" s="177"/>
      <c r="AS1" s="177"/>
      <c r="AT1" s="177"/>
      <c r="AU1" s="177"/>
      <c r="AV1" s="177"/>
    </row>
    <row r="2" spans="1:48" s="38" customFormat="1" ht="22.5" customHeight="1">
      <c r="A2" s="528" t="s">
        <v>939</v>
      </c>
      <c r="B2" s="192"/>
      <c r="C2" s="192"/>
      <c r="D2" s="192"/>
      <c r="E2" s="192"/>
      <c r="F2" s="192"/>
      <c r="G2" s="528"/>
      <c r="H2" s="192"/>
      <c r="I2" s="192"/>
      <c r="J2" s="192"/>
      <c r="K2" s="192"/>
      <c r="L2" s="192"/>
      <c r="M2" s="192"/>
      <c r="Z2" s="192"/>
      <c r="AA2" s="192"/>
      <c r="AB2" s="528"/>
      <c r="AC2" s="528"/>
      <c r="AD2" s="192"/>
      <c r="AE2" s="192"/>
      <c r="AF2" s="192"/>
      <c r="AG2" s="192"/>
      <c r="AH2" s="192"/>
      <c r="AI2" s="192"/>
      <c r="AJ2" s="192"/>
      <c r="AK2" s="192"/>
      <c r="AL2" s="192"/>
      <c r="AM2" s="192"/>
      <c r="AN2" s="192"/>
      <c r="AO2" s="192"/>
      <c r="AP2" s="192"/>
      <c r="AQ2" s="192"/>
      <c r="AR2" s="192"/>
      <c r="AS2" s="192"/>
      <c r="AT2" s="192"/>
      <c r="AU2" s="192"/>
      <c r="AV2" s="192"/>
    </row>
    <row r="3" spans="1:48" ht="7.5" customHeight="1" thickBot="1">
      <c r="A3" s="491"/>
      <c r="B3" s="491"/>
      <c r="C3" s="491"/>
      <c r="D3" s="491"/>
      <c r="E3" s="491"/>
      <c r="F3" s="491"/>
      <c r="G3" s="491"/>
      <c r="H3" s="491"/>
      <c r="I3" s="491"/>
      <c r="J3" s="491"/>
      <c r="K3" s="491"/>
      <c r="L3" s="177"/>
      <c r="M3" s="177"/>
      <c r="Z3" s="491"/>
      <c r="AA3" s="491"/>
      <c r="AB3" s="491"/>
      <c r="AC3" s="491"/>
      <c r="AD3" s="491"/>
      <c r="AE3" s="491"/>
      <c r="AF3" s="491"/>
      <c r="AG3" s="491"/>
      <c r="AH3" s="491"/>
      <c r="AI3" s="177"/>
      <c r="AJ3" s="177"/>
      <c r="AK3" s="177"/>
      <c r="AL3" s="177"/>
      <c r="AM3" s="177"/>
      <c r="AN3" s="177"/>
      <c r="AO3" s="177"/>
      <c r="AP3" s="177"/>
      <c r="AQ3" s="177"/>
      <c r="AR3" s="177"/>
      <c r="AS3" s="177"/>
      <c r="AT3" s="177"/>
      <c r="AU3" s="177"/>
      <c r="AV3" s="177"/>
    </row>
    <row r="4" spans="1:48" ht="16.5" customHeight="1">
      <c r="A4" s="2251" t="s">
        <v>5</v>
      </c>
      <c r="B4" s="2249" t="s">
        <v>940</v>
      </c>
      <c r="C4" s="2250"/>
      <c r="D4" s="2251"/>
      <c r="E4" s="2276" t="s">
        <v>941</v>
      </c>
      <c r="F4" s="2277"/>
      <c r="G4" s="2278"/>
      <c r="H4" s="2249" t="s">
        <v>942</v>
      </c>
      <c r="I4" s="2251"/>
      <c r="J4" s="2249" t="s">
        <v>943</v>
      </c>
      <c r="K4" s="2250"/>
      <c r="L4" s="2250"/>
      <c r="M4" s="177"/>
      <c r="Z4" s="177"/>
      <c r="AA4" s="177"/>
      <c r="AB4" s="177"/>
      <c r="AC4" s="177"/>
      <c r="AD4" s="177"/>
      <c r="AE4" s="177"/>
      <c r="AF4" s="177"/>
      <c r="AG4" s="177"/>
      <c r="AH4" s="177"/>
      <c r="AI4" s="177"/>
      <c r="AJ4" s="177"/>
      <c r="AK4" s="177"/>
      <c r="AL4" s="177"/>
      <c r="AM4" s="177"/>
      <c r="AN4" s="177"/>
      <c r="AO4" s="177"/>
      <c r="AP4" s="177"/>
      <c r="AQ4" s="177"/>
    </row>
    <row r="5" spans="1:48" ht="17.25" customHeight="1">
      <c r="A5" s="2292"/>
      <c r="B5" s="511" t="s">
        <v>69</v>
      </c>
      <c r="C5" s="511" t="s">
        <v>70</v>
      </c>
      <c r="D5" s="511" t="s">
        <v>916</v>
      </c>
      <c r="E5" s="511" t="s">
        <v>224</v>
      </c>
      <c r="F5" s="749" t="s">
        <v>70</v>
      </c>
      <c r="G5" s="511" t="s">
        <v>916</v>
      </c>
      <c r="H5" s="511" t="s">
        <v>70</v>
      </c>
      <c r="I5" s="511" t="s">
        <v>944</v>
      </c>
      <c r="J5" s="511" t="s">
        <v>945</v>
      </c>
      <c r="K5" s="530" t="s">
        <v>2002</v>
      </c>
      <c r="L5" s="2082" t="s">
        <v>2003</v>
      </c>
      <c r="M5" s="177"/>
      <c r="Z5" s="177"/>
      <c r="AA5" s="177"/>
      <c r="AB5" s="177"/>
      <c r="AC5" s="177"/>
      <c r="AD5" s="177"/>
      <c r="AE5" s="177"/>
      <c r="AF5" s="177"/>
      <c r="AG5" s="177"/>
      <c r="AH5" s="177"/>
      <c r="AI5" s="177"/>
      <c r="AJ5" s="177"/>
      <c r="AK5" s="177"/>
      <c r="AL5" s="177"/>
      <c r="AM5" s="177"/>
      <c r="AN5" s="177"/>
      <c r="AO5" s="177"/>
      <c r="AP5" s="177"/>
      <c r="AQ5" s="177"/>
    </row>
    <row r="6" spans="1:48" ht="15" customHeight="1">
      <c r="A6" s="192"/>
      <c r="B6" s="170" t="s">
        <v>948</v>
      </c>
      <c r="C6" s="170" t="s">
        <v>949</v>
      </c>
      <c r="D6" s="170" t="s">
        <v>950</v>
      </c>
      <c r="E6" s="728" t="s">
        <v>951</v>
      </c>
      <c r="F6" s="728" t="s">
        <v>951</v>
      </c>
      <c r="G6" s="170" t="s">
        <v>951</v>
      </c>
      <c r="H6" s="170" t="s">
        <v>952</v>
      </c>
      <c r="I6" s="170" t="s">
        <v>918</v>
      </c>
      <c r="J6" s="170" t="s">
        <v>952</v>
      </c>
      <c r="K6" s="170" t="s">
        <v>952</v>
      </c>
      <c r="L6" s="170" t="s">
        <v>91</v>
      </c>
      <c r="M6" s="177"/>
      <c r="Z6" s="177"/>
      <c r="AA6" s="177"/>
      <c r="AB6" s="177"/>
      <c r="AC6" s="177"/>
      <c r="AD6" s="177"/>
      <c r="AE6" s="177"/>
      <c r="AF6" s="177"/>
      <c r="AG6" s="177"/>
      <c r="AH6" s="177"/>
      <c r="AI6" s="177"/>
      <c r="AJ6" s="177"/>
      <c r="AK6" s="177"/>
      <c r="AL6" s="177"/>
      <c r="AM6" s="177"/>
      <c r="AN6" s="177"/>
      <c r="AO6" s="177"/>
      <c r="AP6" s="177"/>
      <c r="AQ6" s="177"/>
    </row>
    <row r="7" spans="1:48" s="515" customFormat="1" ht="15" customHeight="1">
      <c r="A7" s="14" t="s">
        <v>1815</v>
      </c>
      <c r="B7" s="516">
        <v>96300</v>
      </c>
      <c r="C7" s="516">
        <v>81596</v>
      </c>
      <c r="D7" s="516">
        <v>79332</v>
      </c>
      <c r="E7" s="517">
        <v>266228</v>
      </c>
      <c r="F7" s="163">
        <v>277926</v>
      </c>
      <c r="G7" s="163">
        <v>269515</v>
      </c>
      <c r="H7" s="1955">
        <v>12615</v>
      </c>
      <c r="I7" s="67">
        <v>12779</v>
      </c>
      <c r="J7" s="1448">
        <v>6710</v>
      </c>
      <c r="K7" s="1448">
        <v>192</v>
      </c>
      <c r="L7" s="513">
        <v>2.8</v>
      </c>
      <c r="M7" s="514"/>
      <c r="Z7" s="514"/>
      <c r="AA7" s="514"/>
      <c r="AB7" s="514"/>
      <c r="AC7" s="514"/>
      <c r="AD7" s="514"/>
      <c r="AE7" s="514"/>
      <c r="AF7" s="514"/>
      <c r="AG7" s="514"/>
      <c r="AH7" s="514"/>
      <c r="AI7" s="514"/>
      <c r="AJ7" s="514"/>
      <c r="AK7" s="514"/>
      <c r="AL7" s="514"/>
      <c r="AM7" s="514"/>
      <c r="AN7" s="514"/>
      <c r="AO7" s="514"/>
      <c r="AP7" s="514"/>
      <c r="AQ7" s="514"/>
      <c r="AR7" s="514"/>
      <c r="AS7" s="514"/>
      <c r="AT7" s="514"/>
      <c r="AU7" s="514"/>
      <c r="AV7" s="514"/>
    </row>
    <row r="8" spans="1:48" s="515" customFormat="1" ht="15" customHeight="1">
      <c r="A8" s="14" t="s">
        <v>582</v>
      </c>
      <c r="B8" s="519">
        <v>98179</v>
      </c>
      <c r="C8" s="751">
        <v>82841</v>
      </c>
      <c r="D8" s="751">
        <v>80787</v>
      </c>
      <c r="E8" s="517">
        <v>299164.41666666669</v>
      </c>
      <c r="F8" s="163">
        <v>279023.91666666669</v>
      </c>
      <c r="G8" s="163">
        <v>260735.5</v>
      </c>
      <c r="H8" s="170">
        <v>12550</v>
      </c>
      <c r="I8" s="67">
        <v>12710</v>
      </c>
      <c r="J8" s="1448">
        <v>6713</v>
      </c>
      <c r="K8" s="1448">
        <v>195</v>
      </c>
      <c r="L8" s="513">
        <v>2.8</v>
      </c>
      <c r="M8" s="514"/>
      <c r="Z8" s="514"/>
      <c r="AA8" s="514"/>
      <c r="AB8" s="514"/>
      <c r="AC8" s="514"/>
      <c r="AD8" s="514"/>
      <c r="AE8" s="514"/>
      <c r="AF8" s="514"/>
      <c r="AG8" s="514"/>
      <c r="AH8" s="514"/>
      <c r="AI8" s="514"/>
      <c r="AJ8" s="514"/>
      <c r="AK8" s="514"/>
      <c r="AL8" s="514"/>
      <c r="AM8" s="514"/>
      <c r="AN8" s="514"/>
      <c r="AO8" s="514"/>
      <c r="AP8" s="514"/>
      <c r="AQ8" s="514"/>
      <c r="AR8" s="514"/>
      <c r="AS8" s="514"/>
      <c r="AT8" s="514"/>
      <c r="AU8" s="514"/>
      <c r="AV8" s="514"/>
    </row>
    <row r="9" spans="1:48" s="515" customFormat="1" ht="15" customHeight="1">
      <c r="A9" s="14" t="s">
        <v>1697</v>
      </c>
      <c r="B9" s="1442">
        <v>100287</v>
      </c>
      <c r="C9" s="1443">
        <v>83704</v>
      </c>
      <c r="D9" s="1444">
        <v>82124</v>
      </c>
      <c r="E9" s="518">
        <v>279100.66666666669</v>
      </c>
      <c r="F9" s="163">
        <v>290865.33333333331</v>
      </c>
      <c r="G9" s="163">
        <v>265305.08333333331</v>
      </c>
      <c r="H9" s="163">
        <v>12495</v>
      </c>
      <c r="I9" s="163">
        <v>12640</v>
      </c>
      <c r="J9" s="163">
        <v>6723</v>
      </c>
      <c r="K9" s="163">
        <v>179</v>
      </c>
      <c r="L9" s="513">
        <v>2.6</v>
      </c>
      <c r="M9" s="514"/>
      <c r="Z9" s="514"/>
      <c r="AA9" s="514"/>
      <c r="AB9" s="514"/>
      <c r="AC9" s="514"/>
      <c r="AD9" s="514"/>
      <c r="AE9" s="514"/>
      <c r="AF9" s="514"/>
      <c r="AG9" s="514"/>
      <c r="AH9" s="514"/>
      <c r="AI9" s="514"/>
      <c r="AJ9" s="514"/>
      <c r="AK9" s="514"/>
      <c r="AL9" s="514"/>
      <c r="AM9" s="514"/>
      <c r="AN9" s="514"/>
      <c r="AO9" s="514"/>
      <c r="AP9" s="514"/>
      <c r="AQ9" s="514"/>
      <c r="AR9" s="514"/>
      <c r="AS9" s="514"/>
      <c r="AT9" s="514"/>
      <c r="AU9" s="514"/>
      <c r="AV9" s="514"/>
    </row>
    <row r="10" spans="1:48" s="515" customFormat="1" ht="15" customHeight="1">
      <c r="A10" s="14" t="s">
        <v>1874</v>
      </c>
      <c r="B10" s="67">
        <v>97371</v>
      </c>
      <c r="C10" s="67">
        <v>81061</v>
      </c>
      <c r="D10" s="67">
        <v>80655</v>
      </c>
      <c r="E10" s="163">
        <v>279131.58333333331</v>
      </c>
      <c r="F10" s="163">
        <v>293996.83333333331</v>
      </c>
      <c r="G10" s="163">
        <v>272989.66666666669</v>
      </c>
      <c r="H10" s="163">
        <v>12435</v>
      </c>
      <c r="I10" s="17">
        <v>12561</v>
      </c>
      <c r="J10" s="1448">
        <v>6747</v>
      </c>
      <c r="K10" s="1448">
        <v>178</v>
      </c>
      <c r="L10" s="513">
        <v>2.6</v>
      </c>
      <c r="M10" s="514"/>
      <c r="Z10" s="514"/>
      <c r="AA10" s="514"/>
      <c r="AB10" s="514"/>
      <c r="AC10" s="514"/>
      <c r="AD10" s="514"/>
      <c r="AE10" s="514"/>
      <c r="AF10" s="514"/>
      <c r="AG10" s="514"/>
      <c r="AH10" s="514"/>
      <c r="AI10" s="514"/>
      <c r="AJ10" s="514"/>
      <c r="AK10" s="514"/>
      <c r="AL10" s="514"/>
      <c r="AM10" s="514"/>
      <c r="AN10" s="514"/>
      <c r="AO10" s="514"/>
      <c r="AP10" s="514"/>
      <c r="AQ10" s="514"/>
      <c r="AR10" s="514"/>
      <c r="AS10" s="514"/>
      <c r="AT10" s="514"/>
      <c r="AU10" s="514"/>
      <c r="AV10" s="514"/>
    </row>
    <row r="11" spans="1:48" s="515" customFormat="1" ht="15" customHeight="1">
      <c r="A11" s="1471"/>
      <c r="B11" s="1478"/>
      <c r="C11" s="1478"/>
      <c r="D11" s="1478"/>
      <c r="E11" s="1478"/>
      <c r="F11" s="1478"/>
      <c r="G11" s="1478"/>
      <c r="H11" s="1478"/>
      <c r="I11" s="1478"/>
      <c r="J11" s="1478"/>
      <c r="K11" s="1478"/>
      <c r="L11" s="1471"/>
      <c r="M11" s="514"/>
      <c r="Z11" s="514"/>
      <c r="AA11" s="514"/>
      <c r="AB11" s="514"/>
      <c r="AC11" s="514"/>
      <c r="AD11" s="514"/>
      <c r="AE11" s="514"/>
      <c r="AF11" s="514"/>
      <c r="AG11" s="514"/>
      <c r="AH11" s="514"/>
      <c r="AI11" s="514"/>
      <c r="AJ11" s="514"/>
      <c r="AK11" s="514"/>
      <c r="AL11" s="514"/>
      <c r="AM11" s="514"/>
      <c r="AN11" s="514"/>
      <c r="AO11" s="514"/>
      <c r="AP11" s="514"/>
      <c r="AQ11" s="514"/>
      <c r="AR11" s="514"/>
      <c r="AS11" s="514"/>
      <c r="AT11" s="514"/>
      <c r="AU11" s="514"/>
      <c r="AV11" s="514"/>
    </row>
    <row r="12" spans="1:48" ht="15" customHeight="1">
      <c r="B12" s="1428"/>
      <c r="C12" s="1428"/>
      <c r="D12" s="1428"/>
      <c r="E12" s="1428"/>
      <c r="F12" s="1428"/>
      <c r="G12" s="1428"/>
      <c r="H12" s="1428"/>
      <c r="I12" s="1428"/>
      <c r="J12" s="1428"/>
      <c r="K12" s="1428"/>
      <c r="M12" s="177"/>
      <c r="Z12" s="177"/>
      <c r="AA12" s="177"/>
      <c r="AB12" s="177"/>
      <c r="AC12" s="177"/>
      <c r="AD12" s="177"/>
      <c r="AE12" s="177"/>
      <c r="AF12" s="177"/>
      <c r="AG12" s="177"/>
      <c r="AH12" s="177"/>
      <c r="AI12" s="177"/>
      <c r="AJ12" s="177"/>
      <c r="AK12" s="177"/>
      <c r="AL12" s="177"/>
      <c r="AM12" s="177"/>
      <c r="AN12" s="177"/>
      <c r="AO12" s="177"/>
      <c r="AP12" s="177"/>
      <c r="AQ12" s="177"/>
      <c r="AR12" s="177"/>
      <c r="AS12" s="177"/>
      <c r="AT12" s="177"/>
      <c r="AU12" s="177"/>
      <c r="AV12" s="177"/>
    </row>
    <row r="13" spans="1:48" ht="15" customHeight="1">
      <c r="B13" s="1428"/>
      <c r="C13" s="1428"/>
      <c r="D13" s="1428"/>
      <c r="E13" s="1428"/>
      <c r="F13" s="1428"/>
      <c r="G13" s="1428"/>
      <c r="H13" s="1428"/>
      <c r="I13" s="1428"/>
      <c r="J13" s="1428"/>
      <c r="K13" s="1428"/>
      <c r="M13" s="494"/>
      <c r="Z13" s="177"/>
      <c r="AA13" s="177"/>
      <c r="AB13" s="177"/>
      <c r="AC13" s="177"/>
      <c r="AD13" s="177"/>
      <c r="AE13" s="177"/>
      <c r="AF13" s="177"/>
      <c r="AG13" s="177"/>
      <c r="AH13" s="177"/>
      <c r="AI13" s="177"/>
      <c r="AJ13" s="177"/>
      <c r="AK13" s="177"/>
      <c r="AL13" s="177"/>
      <c r="AM13" s="177"/>
      <c r="AN13" s="177"/>
      <c r="AO13" s="177"/>
      <c r="AP13" s="177"/>
      <c r="AQ13" s="177"/>
      <c r="AR13" s="177"/>
      <c r="AS13" s="177"/>
      <c r="AT13" s="177"/>
      <c r="AU13" s="177"/>
      <c r="AV13" s="177"/>
    </row>
    <row r="14" spans="1:48" ht="15" customHeight="1">
      <c r="A14" s="688" t="s">
        <v>2029</v>
      </c>
      <c r="B14" s="519">
        <v>9248</v>
      </c>
      <c r="C14" s="751">
        <v>7586</v>
      </c>
      <c r="D14" s="751">
        <v>7466</v>
      </c>
      <c r="E14" s="752">
        <v>283186</v>
      </c>
      <c r="F14" s="17">
        <v>282969</v>
      </c>
      <c r="G14" s="17">
        <v>247618</v>
      </c>
      <c r="H14" s="67">
        <v>12435</v>
      </c>
      <c r="I14" s="67">
        <v>12565</v>
      </c>
      <c r="J14" s="17">
        <v>6787</v>
      </c>
      <c r="K14" s="17">
        <v>182</v>
      </c>
      <c r="L14" s="520">
        <v>2.6</v>
      </c>
      <c r="M14" s="494"/>
      <c r="N14" s="1050" t="s">
        <v>1473</v>
      </c>
      <c r="O14" s="192"/>
      <c r="P14" s="192"/>
      <c r="Q14" s="192"/>
      <c r="R14" s="192"/>
      <c r="S14" s="192"/>
      <c r="T14" s="192"/>
      <c r="U14" s="192"/>
      <c r="V14" s="192"/>
      <c r="W14" s="192"/>
      <c r="X14" s="192"/>
      <c r="Y14" s="192"/>
      <c r="Z14" s="177"/>
      <c r="AA14" s="177"/>
      <c r="AB14" s="177"/>
      <c r="AC14" s="177"/>
      <c r="AD14" s="177"/>
      <c r="AE14" s="177"/>
      <c r="AF14" s="177"/>
      <c r="AG14" s="177"/>
      <c r="AH14" s="177"/>
      <c r="AI14" s="177"/>
      <c r="AJ14" s="177"/>
      <c r="AK14" s="177"/>
      <c r="AL14" s="177"/>
      <c r="AM14" s="177"/>
      <c r="AN14" s="177"/>
      <c r="AO14" s="177"/>
      <c r="AP14" s="177"/>
      <c r="AQ14" s="177"/>
      <c r="AR14" s="177"/>
      <c r="AS14" s="177"/>
      <c r="AT14" s="177"/>
      <c r="AU14" s="177"/>
      <c r="AV14" s="177"/>
    </row>
    <row r="15" spans="1:48" ht="15" customHeight="1" thickBot="1">
      <c r="A15" s="688" t="s">
        <v>1262</v>
      </c>
      <c r="B15" s="519">
        <v>8264</v>
      </c>
      <c r="C15" s="751">
        <v>6377</v>
      </c>
      <c r="D15" s="751">
        <v>6484</v>
      </c>
      <c r="E15" s="752">
        <v>242546</v>
      </c>
      <c r="F15" s="17">
        <v>301974</v>
      </c>
      <c r="G15" s="17">
        <v>264841</v>
      </c>
      <c r="H15" s="892">
        <v>12435</v>
      </c>
      <c r="I15" s="67">
        <v>12561</v>
      </c>
      <c r="J15" s="17">
        <v>6771</v>
      </c>
      <c r="K15" s="17">
        <v>175</v>
      </c>
      <c r="L15" s="520">
        <v>2.5</v>
      </c>
      <c r="M15" s="494"/>
      <c r="N15" s="177"/>
      <c r="O15" s="177"/>
      <c r="P15" s="177"/>
      <c r="Q15" s="177"/>
      <c r="R15" s="177"/>
      <c r="S15" s="177"/>
      <c r="T15" s="177"/>
      <c r="U15" s="177"/>
      <c r="V15" s="177"/>
      <c r="W15" s="491"/>
      <c r="X15" s="491"/>
      <c r="Y15" s="491"/>
      <c r="Z15" s="177"/>
      <c r="AA15" s="177"/>
      <c r="AB15" s="177"/>
      <c r="AC15" s="177"/>
      <c r="AD15" s="177"/>
      <c r="AE15" s="177"/>
      <c r="AF15" s="177"/>
      <c r="AG15" s="177"/>
      <c r="AH15" s="177"/>
      <c r="AI15" s="177"/>
      <c r="AJ15" s="177"/>
      <c r="AK15" s="177"/>
      <c r="AL15" s="177"/>
      <c r="AM15" s="177"/>
      <c r="AN15" s="177"/>
      <c r="AO15" s="177"/>
      <c r="AP15" s="177"/>
      <c r="AQ15" s="177"/>
      <c r="AR15" s="177"/>
      <c r="AS15" s="177"/>
      <c r="AT15" s="177"/>
      <c r="AU15" s="177"/>
      <c r="AV15" s="177"/>
    </row>
    <row r="16" spans="1:48" ht="15" customHeight="1">
      <c r="A16" s="688" t="s">
        <v>206</v>
      </c>
      <c r="B16" s="519">
        <v>7212</v>
      </c>
      <c r="C16" s="751">
        <v>5946</v>
      </c>
      <c r="D16" s="751">
        <v>5878</v>
      </c>
      <c r="E16" s="752">
        <v>257030</v>
      </c>
      <c r="F16" s="17">
        <v>286922</v>
      </c>
      <c r="G16" s="17">
        <v>261958</v>
      </c>
      <c r="H16" s="892">
        <v>12434</v>
      </c>
      <c r="I16" s="67">
        <v>12559</v>
      </c>
      <c r="J16" s="17">
        <v>6780</v>
      </c>
      <c r="K16" s="17">
        <v>169</v>
      </c>
      <c r="L16" s="520">
        <v>2.5</v>
      </c>
      <c r="M16" s="494"/>
      <c r="N16" s="2251" t="s">
        <v>5</v>
      </c>
      <c r="O16" s="2249" t="s">
        <v>940</v>
      </c>
      <c r="P16" s="2250"/>
      <c r="Q16" s="2251"/>
      <c r="R16" s="2276" t="s">
        <v>941</v>
      </c>
      <c r="S16" s="2277"/>
      <c r="T16" s="2278"/>
      <c r="U16" s="2267" t="s">
        <v>942</v>
      </c>
      <c r="V16" s="2268"/>
      <c r="W16" s="2267" t="s">
        <v>943</v>
      </c>
      <c r="X16" s="2269"/>
      <c r="Y16" s="2269"/>
      <c r="Z16" s="177"/>
      <c r="AA16" s="177"/>
      <c r="AB16" s="177"/>
      <c r="AC16" s="177"/>
      <c r="AD16" s="177"/>
      <c r="AE16" s="177"/>
      <c r="AF16" s="177"/>
      <c r="AG16" s="177"/>
      <c r="AH16" s="177"/>
      <c r="AI16" s="177"/>
      <c r="AJ16" s="177"/>
      <c r="AK16" s="177"/>
      <c r="AL16" s="177"/>
      <c r="AM16" s="177"/>
      <c r="AN16" s="177"/>
      <c r="AO16" s="177"/>
      <c r="AP16" s="177"/>
      <c r="AQ16" s="177"/>
      <c r="AR16" s="177"/>
      <c r="AS16" s="177"/>
      <c r="AT16" s="177"/>
      <c r="AU16" s="177"/>
      <c r="AV16" s="177"/>
    </row>
    <row r="17" spans="1:48" ht="15" customHeight="1">
      <c r="A17" s="687" t="s">
        <v>207</v>
      </c>
      <c r="B17" s="519">
        <v>7655</v>
      </c>
      <c r="C17" s="751">
        <v>6575</v>
      </c>
      <c r="D17" s="751">
        <v>6498</v>
      </c>
      <c r="E17" s="752">
        <v>305822</v>
      </c>
      <c r="F17" s="17">
        <v>329518</v>
      </c>
      <c r="G17" s="17">
        <v>312229</v>
      </c>
      <c r="H17" s="67">
        <v>12430</v>
      </c>
      <c r="I17" s="67">
        <v>12554</v>
      </c>
      <c r="J17" s="17">
        <v>6754</v>
      </c>
      <c r="K17" s="17">
        <v>156</v>
      </c>
      <c r="L17" s="520">
        <v>2.5</v>
      </c>
      <c r="M17" s="494"/>
      <c r="N17" s="2252"/>
      <c r="O17" s="511" t="s">
        <v>69</v>
      </c>
      <c r="P17" s="511" t="s">
        <v>70</v>
      </c>
      <c r="Q17" s="511" t="s">
        <v>916</v>
      </c>
      <c r="R17" s="511" t="s">
        <v>224</v>
      </c>
      <c r="S17" s="511" t="s">
        <v>70</v>
      </c>
      <c r="T17" s="511" t="s">
        <v>916</v>
      </c>
      <c r="U17" s="1038" t="s">
        <v>70</v>
      </c>
      <c r="V17" s="1038" t="s">
        <v>944</v>
      </c>
      <c r="W17" s="1038" t="s">
        <v>945</v>
      </c>
      <c r="X17" s="1038" t="s">
        <v>946</v>
      </c>
      <c r="Y17" s="1039" t="s">
        <v>947</v>
      </c>
      <c r="Z17" s="177"/>
      <c r="AA17" s="177"/>
      <c r="AB17" s="177"/>
      <c r="AC17" s="177"/>
      <c r="AD17" s="177"/>
      <c r="AE17" s="177"/>
      <c r="AF17" s="177"/>
      <c r="AG17" s="177"/>
      <c r="AH17" s="177"/>
      <c r="AI17" s="177"/>
      <c r="AJ17" s="177"/>
      <c r="AK17" s="177"/>
      <c r="AL17" s="177"/>
      <c r="AM17" s="177"/>
      <c r="AN17" s="177"/>
      <c r="AO17" s="177"/>
      <c r="AP17" s="177"/>
      <c r="AQ17" s="177"/>
      <c r="AR17" s="177"/>
      <c r="AS17" s="177"/>
      <c r="AT17" s="177"/>
      <c r="AU17" s="177"/>
      <c r="AV17" s="177"/>
    </row>
    <row r="18" spans="1:48" ht="15" customHeight="1">
      <c r="A18" s="687" t="s">
        <v>1899</v>
      </c>
      <c r="B18" s="519">
        <v>8787</v>
      </c>
      <c r="C18" s="751">
        <v>7417</v>
      </c>
      <c r="D18" s="751">
        <v>7494</v>
      </c>
      <c r="E18" s="752">
        <v>260345</v>
      </c>
      <c r="F18" s="17">
        <v>289467</v>
      </c>
      <c r="G18" s="17">
        <v>264454</v>
      </c>
      <c r="H18" s="892">
        <v>12414</v>
      </c>
      <c r="I18" s="67">
        <v>12547</v>
      </c>
      <c r="J18" s="17">
        <v>6714</v>
      </c>
      <c r="K18" s="17">
        <v>163</v>
      </c>
      <c r="L18" s="520">
        <v>2.4</v>
      </c>
      <c r="M18" s="494"/>
      <c r="N18" s="192"/>
      <c r="O18" s="170" t="s">
        <v>953</v>
      </c>
      <c r="P18" s="170" t="s">
        <v>954</v>
      </c>
      <c r="Q18" s="170" t="s">
        <v>955</v>
      </c>
      <c r="R18" s="170" t="s">
        <v>951</v>
      </c>
      <c r="S18" s="170" t="s">
        <v>951</v>
      </c>
      <c r="T18" s="170" t="s">
        <v>951</v>
      </c>
      <c r="U18" s="1040" t="s">
        <v>952</v>
      </c>
      <c r="V18" s="1040" t="s">
        <v>918</v>
      </c>
      <c r="W18" s="1040" t="s">
        <v>952</v>
      </c>
      <c r="X18" s="1040" t="s">
        <v>952</v>
      </c>
      <c r="Y18" s="1040" t="s">
        <v>91</v>
      </c>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V18" s="177"/>
    </row>
    <row r="19" spans="1:48" ht="15" customHeight="1">
      <c r="A19" s="687" t="s">
        <v>1232</v>
      </c>
      <c r="B19" s="519">
        <v>7875</v>
      </c>
      <c r="C19" s="751">
        <v>7196</v>
      </c>
      <c r="D19" s="751">
        <v>6894</v>
      </c>
      <c r="E19" s="752">
        <v>266856</v>
      </c>
      <c r="F19" s="17">
        <v>279868</v>
      </c>
      <c r="G19" s="17">
        <v>265843</v>
      </c>
      <c r="H19" s="892">
        <v>12411</v>
      </c>
      <c r="I19" s="67">
        <v>12536</v>
      </c>
      <c r="J19" s="17">
        <v>6728</v>
      </c>
      <c r="K19" s="17">
        <v>177</v>
      </c>
      <c r="L19" s="520">
        <v>2.6</v>
      </c>
      <c r="M19" s="494"/>
      <c r="N19" s="518"/>
      <c r="O19" s="1042"/>
      <c r="P19" s="1042"/>
      <c r="Q19" s="1042"/>
      <c r="R19" s="1204"/>
      <c r="S19" s="1204"/>
      <c r="T19" s="1204"/>
      <c r="U19" s="1204"/>
      <c r="V19" s="1204"/>
      <c r="W19" s="1204"/>
      <c r="X19" s="1204"/>
      <c r="Y19" s="1204"/>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V19" s="177"/>
    </row>
    <row r="20" spans="1:48" ht="15" customHeight="1">
      <c r="A20" s="687" t="s">
        <v>199</v>
      </c>
      <c r="B20" s="519">
        <v>7729</v>
      </c>
      <c r="C20" s="751">
        <v>6993</v>
      </c>
      <c r="D20" s="751">
        <v>6677</v>
      </c>
      <c r="E20" s="752">
        <v>318162</v>
      </c>
      <c r="F20" s="17">
        <v>318713</v>
      </c>
      <c r="G20" s="17">
        <v>284697</v>
      </c>
      <c r="H20" s="892">
        <v>12400</v>
      </c>
      <c r="I20" s="67">
        <v>12526</v>
      </c>
      <c r="J20" s="17">
        <v>6726</v>
      </c>
      <c r="K20" s="17">
        <v>185</v>
      </c>
      <c r="L20" s="520">
        <v>2.6</v>
      </c>
      <c r="M20" s="494"/>
      <c r="N20" s="515"/>
      <c r="O20" s="1042"/>
      <c r="P20" s="1042"/>
      <c r="Q20" s="1042"/>
      <c r="R20" s="1204"/>
      <c r="S20" s="1204"/>
      <c r="T20" s="1204"/>
      <c r="U20" s="1204"/>
      <c r="V20" s="1204"/>
      <c r="W20" s="1204"/>
      <c r="X20" s="1204"/>
      <c r="Y20" s="1204"/>
      <c r="Z20" s="177"/>
      <c r="AA20" s="177"/>
      <c r="AB20" s="177"/>
      <c r="AC20" s="177"/>
      <c r="AD20" s="177"/>
      <c r="AE20" s="177"/>
      <c r="AF20" s="177"/>
      <c r="AG20" s="177"/>
      <c r="AH20" s="177"/>
      <c r="AI20" s="177"/>
      <c r="AJ20" s="177"/>
      <c r="AK20" s="177"/>
      <c r="AL20" s="177"/>
      <c r="AM20" s="177"/>
      <c r="AN20" s="177"/>
      <c r="AO20" s="177"/>
      <c r="AP20" s="177"/>
      <c r="AQ20" s="177"/>
      <c r="AR20" s="177"/>
      <c r="AS20" s="177"/>
      <c r="AT20" s="177"/>
      <c r="AU20" s="177"/>
      <c r="AV20" s="177"/>
    </row>
    <row r="21" spans="1:48" ht="15" customHeight="1">
      <c r="A21" s="687" t="s">
        <v>200</v>
      </c>
      <c r="B21" s="519">
        <v>7256</v>
      </c>
      <c r="C21" s="751">
        <v>6193</v>
      </c>
      <c r="D21" s="751">
        <v>6152</v>
      </c>
      <c r="E21" s="752">
        <v>252849</v>
      </c>
      <c r="F21" s="17">
        <v>313300</v>
      </c>
      <c r="G21" s="17">
        <v>267010</v>
      </c>
      <c r="H21" s="67">
        <v>12400</v>
      </c>
      <c r="I21" s="67">
        <v>12492</v>
      </c>
      <c r="J21" s="17">
        <v>6750</v>
      </c>
      <c r="K21" s="17">
        <v>193</v>
      </c>
      <c r="L21" s="520">
        <v>2.6</v>
      </c>
      <c r="M21" s="494"/>
      <c r="N21" s="1050" t="s">
        <v>1951</v>
      </c>
      <c r="O21" s="1042"/>
      <c r="P21" s="1042"/>
      <c r="Q21" s="1042"/>
      <c r="R21" s="1204"/>
      <c r="S21" s="1204"/>
      <c r="T21" s="1204"/>
      <c r="U21" s="1430" t="s">
        <v>1949</v>
      </c>
      <c r="V21" s="1430" t="s">
        <v>1949</v>
      </c>
      <c r="W21" s="1204"/>
      <c r="X21" s="1204"/>
      <c r="Y21" s="1205"/>
      <c r="Z21" s="177"/>
      <c r="AA21" s="177"/>
      <c r="AB21" s="177"/>
      <c r="AC21" s="177"/>
      <c r="AD21" s="177"/>
      <c r="AE21" s="177"/>
      <c r="AF21" s="177"/>
      <c r="AG21" s="177"/>
      <c r="AH21" s="177"/>
      <c r="AI21" s="177"/>
      <c r="AJ21" s="177"/>
      <c r="AK21" s="177"/>
      <c r="AL21" s="177"/>
      <c r="AM21" s="177"/>
      <c r="AN21" s="177"/>
      <c r="AO21" s="177"/>
      <c r="AP21" s="177"/>
      <c r="AQ21" s="177"/>
      <c r="AR21" s="177"/>
      <c r="AS21" s="177"/>
      <c r="AT21" s="177"/>
      <c r="AU21" s="177"/>
      <c r="AV21" s="177"/>
    </row>
    <row r="22" spans="1:48" ht="15" customHeight="1">
      <c r="A22" s="688" t="s">
        <v>201</v>
      </c>
      <c r="B22" s="519">
        <v>7206</v>
      </c>
      <c r="C22" s="751">
        <v>5843</v>
      </c>
      <c r="D22" s="751">
        <v>5886</v>
      </c>
      <c r="E22" s="752">
        <v>283358</v>
      </c>
      <c r="F22" s="17">
        <v>290328</v>
      </c>
      <c r="G22" s="17">
        <v>255843</v>
      </c>
      <c r="H22" s="2092">
        <v>12394</v>
      </c>
      <c r="I22" s="67">
        <v>12504</v>
      </c>
      <c r="J22" s="17">
        <v>6766</v>
      </c>
      <c r="K22" s="17">
        <v>193</v>
      </c>
      <c r="L22" s="520">
        <v>2.6</v>
      </c>
      <c r="M22" s="494"/>
      <c r="N22" s="1053" t="s">
        <v>209</v>
      </c>
      <c r="O22" s="1052">
        <f>SUM(O25:O36)</f>
        <v>97371</v>
      </c>
      <c r="P22" s="1052">
        <f t="shared" ref="P22:Q22" si="0">SUM(P25:P36)</f>
        <v>81061</v>
      </c>
      <c r="Q22" s="1052">
        <f t="shared" si="0"/>
        <v>80655</v>
      </c>
      <c r="R22" s="1206"/>
      <c r="S22" s="1206"/>
      <c r="T22" s="1206"/>
      <c r="U22" s="1429" t="s">
        <v>1781</v>
      </c>
      <c r="V22" s="1429" t="s">
        <v>1781</v>
      </c>
      <c r="W22" s="1206"/>
      <c r="X22" s="1206"/>
      <c r="Y22" s="1206"/>
      <c r="Z22" s="177"/>
      <c r="AA22" s="177"/>
      <c r="AB22" s="177"/>
      <c r="AC22" s="177"/>
      <c r="AD22" s="177"/>
      <c r="AE22" s="177"/>
      <c r="AF22" s="177"/>
      <c r="AG22" s="177"/>
      <c r="AH22" s="177"/>
      <c r="AI22" s="177"/>
      <c r="AJ22" s="177"/>
      <c r="AK22" s="177"/>
      <c r="AL22" s="177"/>
      <c r="AM22" s="177"/>
      <c r="AN22" s="177"/>
      <c r="AO22" s="177"/>
      <c r="AP22" s="177"/>
      <c r="AQ22" s="177"/>
      <c r="AR22" s="177"/>
      <c r="AS22" s="177"/>
      <c r="AT22" s="177"/>
      <c r="AU22" s="177"/>
      <c r="AV22" s="177"/>
    </row>
    <row r="23" spans="1:48" ht="15" customHeight="1">
      <c r="A23" s="688" t="s">
        <v>202</v>
      </c>
      <c r="B23" s="519">
        <v>7272</v>
      </c>
      <c r="C23" s="751">
        <v>6000</v>
      </c>
      <c r="D23" s="751">
        <v>5998</v>
      </c>
      <c r="E23" s="752">
        <v>255917</v>
      </c>
      <c r="F23" s="17">
        <v>280888</v>
      </c>
      <c r="G23" s="17">
        <v>258929</v>
      </c>
      <c r="H23" s="2092">
        <v>12398</v>
      </c>
      <c r="I23" s="67">
        <v>12500</v>
      </c>
      <c r="J23" s="17">
        <v>6822</v>
      </c>
      <c r="K23" s="17">
        <v>181</v>
      </c>
      <c r="L23" s="520">
        <v>2.5</v>
      </c>
      <c r="M23" s="494"/>
      <c r="N23" s="518" t="s">
        <v>1472</v>
      </c>
      <c r="O23" s="1042"/>
      <c r="P23" s="1042"/>
      <c r="Q23" s="1042"/>
      <c r="R23" s="1204">
        <f t="shared" ref="R23:Y23" si="1">AVERAGE(R25:R36)</f>
        <v>279131.58333333331</v>
      </c>
      <c r="S23" s="1204">
        <f t="shared" si="1"/>
        <v>293996.83333333331</v>
      </c>
      <c r="T23" s="1204">
        <f t="shared" si="1"/>
        <v>272989.66666666669</v>
      </c>
      <c r="U23" s="1204">
        <f>U34</f>
        <v>12435</v>
      </c>
      <c r="V23" s="1204">
        <f>V34</f>
        <v>12561</v>
      </c>
      <c r="W23" s="1204">
        <f t="shared" si="1"/>
        <v>6746.916666666667</v>
      </c>
      <c r="X23" s="1204">
        <f t="shared" si="1"/>
        <v>178.25</v>
      </c>
      <c r="Y23" s="1205">
        <f t="shared" si="1"/>
        <v>2.5749999999999997</v>
      </c>
      <c r="Z23" s="177"/>
      <c r="AA23" s="177"/>
      <c r="AB23" s="177"/>
      <c r="AC23" s="177"/>
      <c r="AD23" s="177"/>
      <c r="AE23" s="177"/>
      <c r="AF23" s="177"/>
      <c r="AG23" s="177"/>
      <c r="AH23" s="177"/>
      <c r="AI23" s="177"/>
      <c r="AJ23" s="177"/>
      <c r="AK23" s="177"/>
      <c r="AL23" s="177"/>
      <c r="AM23" s="177"/>
      <c r="AN23" s="177"/>
      <c r="AO23" s="177"/>
      <c r="AP23" s="177"/>
      <c r="AQ23" s="177"/>
      <c r="AR23" s="177"/>
      <c r="AS23" s="177"/>
      <c r="AT23" s="177"/>
      <c r="AU23" s="177"/>
      <c r="AV23" s="177"/>
    </row>
    <row r="24" spans="1:48" ht="15" customHeight="1">
      <c r="A24" s="688" t="s">
        <v>203</v>
      </c>
      <c r="B24" s="519">
        <v>8748</v>
      </c>
      <c r="C24" s="751">
        <v>6995</v>
      </c>
      <c r="D24" s="751">
        <v>7058</v>
      </c>
      <c r="E24" s="752">
        <v>330094</v>
      </c>
      <c r="F24" s="17">
        <v>290931</v>
      </c>
      <c r="G24" s="17">
        <v>271111</v>
      </c>
      <c r="H24" s="2092">
        <v>12398</v>
      </c>
      <c r="I24" s="67">
        <v>12494</v>
      </c>
      <c r="J24" s="17">
        <v>6795</v>
      </c>
      <c r="K24" s="17">
        <v>188</v>
      </c>
      <c r="L24" s="520">
        <v>2.7</v>
      </c>
      <c r="M24" s="494"/>
      <c r="N24" s="1050"/>
      <c r="O24" s="1042"/>
      <c r="P24" s="1042"/>
      <c r="Q24" s="1042"/>
      <c r="R24" s="1207"/>
      <c r="S24" s="1207"/>
      <c r="T24" s="1207"/>
      <c r="U24" s="1207"/>
      <c r="V24" s="1207"/>
      <c r="W24" s="1207"/>
      <c r="X24" s="1207"/>
      <c r="Y24" s="1207"/>
      <c r="Z24" s="177"/>
      <c r="AA24" s="177"/>
      <c r="AB24" s="177"/>
      <c r="AC24" s="177"/>
      <c r="AD24" s="177"/>
      <c r="AE24" s="177"/>
      <c r="AF24" s="177"/>
      <c r="AG24" s="177"/>
      <c r="AH24" s="177"/>
      <c r="AI24" s="177"/>
      <c r="AJ24" s="177"/>
      <c r="AK24" s="177"/>
      <c r="AL24" s="177"/>
      <c r="AM24" s="177"/>
      <c r="AN24" s="177"/>
      <c r="AO24" s="177"/>
      <c r="AP24" s="177"/>
      <c r="AQ24" s="177"/>
      <c r="AR24" s="177"/>
      <c r="AS24" s="177"/>
      <c r="AT24" s="177"/>
      <c r="AU24" s="177"/>
      <c r="AV24" s="177"/>
    </row>
    <row r="25" spans="1:48" ht="15" customHeight="1">
      <c r="A25" s="688" t="s">
        <v>204</v>
      </c>
      <c r="B25" s="519">
        <v>10515</v>
      </c>
      <c r="C25" s="751">
        <v>7989</v>
      </c>
      <c r="D25" s="751">
        <v>8457</v>
      </c>
      <c r="E25" s="752">
        <v>290889</v>
      </c>
      <c r="F25" s="17">
        <v>297487</v>
      </c>
      <c r="G25" s="17">
        <v>269996</v>
      </c>
      <c r="H25" s="2078">
        <v>12389</v>
      </c>
      <c r="I25" s="67">
        <v>12490</v>
      </c>
      <c r="J25" s="17">
        <v>6815</v>
      </c>
      <c r="K25" s="17">
        <v>175</v>
      </c>
      <c r="L25" s="520">
        <v>2.5</v>
      </c>
      <c r="M25" s="494"/>
      <c r="N25" s="518" t="s">
        <v>1723</v>
      </c>
      <c r="O25" s="1828">
        <v>9442</v>
      </c>
      <c r="P25" s="1828">
        <v>7845</v>
      </c>
      <c r="Q25" s="1828">
        <v>8038</v>
      </c>
      <c r="R25" s="1829">
        <v>320326</v>
      </c>
      <c r="S25" s="1204">
        <v>301646</v>
      </c>
      <c r="T25" s="1204">
        <v>304101</v>
      </c>
      <c r="U25" s="1829">
        <v>12475</v>
      </c>
      <c r="V25" s="1204">
        <v>12625</v>
      </c>
      <c r="W25" s="1204">
        <v>6689</v>
      </c>
      <c r="X25" s="1204">
        <v>164</v>
      </c>
      <c r="Y25" s="1830">
        <v>2.4</v>
      </c>
      <c r="Z25" s="177"/>
      <c r="AA25" s="177"/>
      <c r="AB25" s="177"/>
      <c r="AC25" s="177"/>
      <c r="AD25" s="177"/>
      <c r="AE25" s="177"/>
      <c r="AF25" s="177"/>
      <c r="AG25" s="177"/>
      <c r="AH25" s="177"/>
      <c r="AI25" s="177"/>
      <c r="AJ25" s="177"/>
      <c r="AK25" s="177"/>
      <c r="AL25" s="177"/>
      <c r="AM25" s="177"/>
      <c r="AN25" s="177"/>
      <c r="AO25" s="177"/>
      <c r="AP25" s="177"/>
      <c r="AQ25" s="177"/>
      <c r="AR25" s="177"/>
      <c r="AS25" s="177"/>
      <c r="AT25" s="177"/>
      <c r="AU25" s="177"/>
      <c r="AV25" s="177"/>
    </row>
    <row r="26" spans="1:48" ht="15" customHeight="1">
      <c r="A26" s="688" t="s">
        <v>205</v>
      </c>
      <c r="B26" s="516">
        <v>9589</v>
      </c>
      <c r="C26" s="1037">
        <v>7605</v>
      </c>
      <c r="D26" s="1037">
        <v>8002</v>
      </c>
      <c r="E26" s="752">
        <v>285074</v>
      </c>
      <c r="F26" s="17">
        <v>287963</v>
      </c>
      <c r="G26" s="17">
        <v>273858</v>
      </c>
      <c r="H26" s="67">
        <v>12378</v>
      </c>
      <c r="I26" s="67">
        <v>12483</v>
      </c>
      <c r="J26" s="17">
        <v>6814</v>
      </c>
      <c r="K26" s="17">
        <v>173</v>
      </c>
      <c r="L26" s="520">
        <v>2.4</v>
      </c>
      <c r="M26" s="494"/>
      <c r="N26" s="1051" t="s">
        <v>1232</v>
      </c>
      <c r="O26" s="1828">
        <v>8149</v>
      </c>
      <c r="P26" s="1828">
        <v>7457</v>
      </c>
      <c r="Q26" s="1828">
        <v>7093</v>
      </c>
      <c r="R26" s="1828">
        <v>249409</v>
      </c>
      <c r="S26" s="1042">
        <v>272214</v>
      </c>
      <c r="T26" s="1042">
        <v>247089</v>
      </c>
      <c r="U26" s="1828">
        <v>12463</v>
      </c>
      <c r="V26" s="1042">
        <v>12612</v>
      </c>
      <c r="W26" s="1042">
        <v>6667</v>
      </c>
      <c r="X26" s="1042">
        <v>174</v>
      </c>
      <c r="Y26" s="1831">
        <v>2.6</v>
      </c>
      <c r="Z26" s="177"/>
      <c r="AA26" s="177"/>
      <c r="AB26" s="177"/>
      <c r="AC26" s="177"/>
      <c r="AD26" s="177"/>
      <c r="AE26" s="177"/>
      <c r="AF26" s="177"/>
      <c r="AG26" s="177"/>
      <c r="AH26" s="177"/>
      <c r="AI26" s="177"/>
      <c r="AJ26" s="177"/>
      <c r="AK26" s="177"/>
      <c r="AL26" s="177"/>
      <c r="AM26" s="177"/>
      <c r="AN26" s="177"/>
      <c r="AO26" s="177"/>
      <c r="AP26" s="177"/>
      <c r="AQ26" s="177"/>
      <c r="AR26" s="177"/>
      <c r="AS26" s="177"/>
      <c r="AT26" s="177"/>
      <c r="AU26" s="177"/>
      <c r="AV26" s="177"/>
    </row>
    <row r="27" spans="1:48" ht="15" customHeight="1">
      <c r="A27" s="688" t="s">
        <v>1262</v>
      </c>
      <c r="B27" s="516">
        <v>8607</v>
      </c>
      <c r="C27" s="1037">
        <v>6600</v>
      </c>
      <c r="D27" s="1037">
        <v>7030</v>
      </c>
      <c r="E27" s="1254">
        <v>300176</v>
      </c>
      <c r="F27" s="252">
        <v>305819</v>
      </c>
      <c r="G27" s="252">
        <v>276693</v>
      </c>
      <c r="H27" s="1930">
        <v>12379</v>
      </c>
      <c r="I27" s="1930">
        <v>12480</v>
      </c>
      <c r="J27" s="1931">
        <v>6813</v>
      </c>
      <c r="K27" s="1931">
        <v>170</v>
      </c>
      <c r="L27" s="1932">
        <v>2.5</v>
      </c>
      <c r="M27" s="494"/>
      <c r="N27" s="177" t="s">
        <v>199</v>
      </c>
      <c r="O27" s="1832">
        <v>7622</v>
      </c>
      <c r="P27" s="1832">
        <v>6728</v>
      </c>
      <c r="Q27" s="1832">
        <v>6590</v>
      </c>
      <c r="R27" s="1832">
        <v>302195</v>
      </c>
      <c r="S27" s="177">
        <v>312758</v>
      </c>
      <c r="T27" s="177">
        <v>288184</v>
      </c>
      <c r="U27" s="1832">
        <v>12457</v>
      </c>
      <c r="V27" s="177">
        <v>12602</v>
      </c>
      <c r="W27" s="177">
        <v>6699</v>
      </c>
      <c r="X27" s="177">
        <v>193</v>
      </c>
      <c r="Y27" s="1833">
        <v>2.8</v>
      </c>
      <c r="Z27" s="177"/>
      <c r="AA27" s="177"/>
      <c r="AB27" s="177"/>
      <c r="AC27" s="177"/>
      <c r="AD27" s="177"/>
      <c r="AE27" s="177"/>
      <c r="AF27" s="177"/>
      <c r="AG27" s="177"/>
      <c r="AH27" s="177"/>
      <c r="AI27" s="177"/>
      <c r="AJ27" s="177"/>
      <c r="AK27" s="177"/>
      <c r="AL27" s="177"/>
      <c r="AM27" s="177"/>
      <c r="AN27" s="177"/>
      <c r="AO27" s="177"/>
      <c r="AP27" s="177"/>
      <c r="AQ27" s="177"/>
      <c r="AR27" s="177"/>
      <c r="AS27" s="177"/>
      <c r="AT27" s="177"/>
      <c r="AU27" s="177"/>
      <c r="AV27" s="177"/>
    </row>
    <row r="28" spans="1:48" ht="15" customHeight="1">
      <c r="A28" s="688" t="s">
        <v>206</v>
      </c>
      <c r="B28" s="516" t="s">
        <v>378</v>
      </c>
      <c r="C28" s="1037" t="s">
        <v>378</v>
      </c>
      <c r="D28" s="1037" t="s">
        <v>378</v>
      </c>
      <c r="E28" s="752"/>
      <c r="F28" s="17"/>
      <c r="G28" s="17"/>
      <c r="H28" s="67">
        <v>12379</v>
      </c>
      <c r="I28" s="67">
        <v>12478</v>
      </c>
      <c r="J28" s="17">
        <v>6814</v>
      </c>
      <c r="K28" s="17">
        <v>164</v>
      </c>
      <c r="L28" s="520">
        <v>2.5</v>
      </c>
      <c r="M28" s="494"/>
      <c r="N28" s="177" t="s">
        <v>200</v>
      </c>
      <c r="O28" s="1832">
        <v>7146</v>
      </c>
      <c r="P28" s="1832">
        <v>6051</v>
      </c>
      <c r="Q28" s="1832">
        <v>6015</v>
      </c>
      <c r="R28" s="1832">
        <v>257191</v>
      </c>
      <c r="S28" s="177">
        <v>303076</v>
      </c>
      <c r="T28" s="177">
        <v>282342</v>
      </c>
      <c r="U28" s="1832">
        <v>12455</v>
      </c>
      <c r="V28" s="177">
        <v>12571</v>
      </c>
      <c r="W28" s="177">
        <v>6741</v>
      </c>
      <c r="X28" s="177">
        <v>190</v>
      </c>
      <c r="Y28" s="1833">
        <v>2.6</v>
      </c>
      <c r="Z28" s="177"/>
      <c r="AA28" s="177"/>
      <c r="AB28" s="177"/>
      <c r="AC28" s="177"/>
      <c r="AD28" s="177"/>
      <c r="AE28" s="177"/>
      <c r="AF28" s="177"/>
      <c r="AG28" s="177"/>
      <c r="AH28" s="177"/>
      <c r="AI28" s="177"/>
      <c r="AJ28" s="177"/>
      <c r="AK28" s="177"/>
      <c r="AL28" s="177"/>
      <c r="AM28" s="177"/>
      <c r="AN28" s="177"/>
      <c r="AO28" s="177"/>
      <c r="AP28" s="177"/>
      <c r="AQ28" s="177"/>
      <c r="AR28" s="177"/>
      <c r="AS28" s="177"/>
      <c r="AT28" s="177"/>
      <c r="AU28" s="177"/>
      <c r="AV28" s="177"/>
    </row>
    <row r="29" spans="1:48" ht="15" customHeight="1">
      <c r="A29" s="688"/>
      <c r="B29" s="519"/>
      <c r="C29" s="751"/>
      <c r="D29" s="751"/>
      <c r="E29" s="752"/>
      <c r="F29" s="17"/>
      <c r="G29" s="17"/>
      <c r="H29" s="67"/>
      <c r="I29" s="67"/>
      <c r="J29" s="17"/>
      <c r="K29" s="17"/>
      <c r="L29" s="520"/>
      <c r="M29" s="494"/>
      <c r="N29" s="177" t="s">
        <v>201</v>
      </c>
      <c r="O29" s="1832">
        <v>6936</v>
      </c>
      <c r="P29" s="1832">
        <v>5768</v>
      </c>
      <c r="Q29" s="1832">
        <v>5743</v>
      </c>
      <c r="R29" s="1832">
        <v>284280</v>
      </c>
      <c r="S29" s="177">
        <v>286443</v>
      </c>
      <c r="T29" s="177">
        <v>275500</v>
      </c>
      <c r="U29" s="1832">
        <v>12448</v>
      </c>
      <c r="V29" s="177">
        <v>12578</v>
      </c>
      <c r="W29" s="177">
        <v>6745</v>
      </c>
      <c r="X29" s="177">
        <v>188</v>
      </c>
      <c r="Y29" s="1833">
        <v>2.6</v>
      </c>
      <c r="Z29" s="177"/>
      <c r="AA29" s="177"/>
      <c r="AB29" s="177"/>
      <c r="AC29" s="177"/>
      <c r="AD29" s="177"/>
      <c r="AE29" s="177"/>
      <c r="AF29" s="177"/>
      <c r="AG29" s="177"/>
      <c r="AH29" s="177"/>
      <c r="AI29" s="177"/>
      <c r="AJ29" s="177"/>
      <c r="AK29" s="177"/>
      <c r="AL29" s="177"/>
      <c r="AM29" s="177"/>
      <c r="AN29" s="177"/>
      <c r="AO29" s="177"/>
      <c r="AP29" s="177"/>
      <c r="AQ29" s="177"/>
      <c r="AR29" s="177"/>
      <c r="AS29" s="177"/>
      <c r="AT29" s="177"/>
      <c r="AU29" s="177"/>
      <c r="AV29" s="177"/>
    </row>
    <row r="30" spans="1:48" ht="15" customHeight="1" thickBot="1">
      <c r="A30" s="521" t="s">
        <v>36</v>
      </c>
      <c r="B30" s="2117" t="s">
        <v>868</v>
      </c>
      <c r="C30" s="2118" t="s">
        <v>868</v>
      </c>
      <c r="D30" s="2118" t="s">
        <v>868</v>
      </c>
      <c r="E30" s="2119">
        <f t="shared" ref="E30:L30" si="2">((E28/RIGHT(E16,6))*100)-100</f>
        <v>-100</v>
      </c>
      <c r="F30" s="2119">
        <f t="shared" si="2"/>
        <v>-100</v>
      </c>
      <c r="G30" s="2119">
        <f t="shared" si="2"/>
        <v>-100</v>
      </c>
      <c r="H30" s="2119">
        <f t="shared" si="2"/>
        <v>-0.44233553160688643</v>
      </c>
      <c r="I30" s="2119">
        <f t="shared" si="2"/>
        <v>-0.64495580858347523</v>
      </c>
      <c r="J30" s="2119">
        <f t="shared" si="2"/>
        <v>0.50147492625369239</v>
      </c>
      <c r="K30" s="2119">
        <f t="shared" si="2"/>
        <v>-2.958579881656803</v>
      </c>
      <c r="L30" s="1761">
        <f t="shared" si="2"/>
        <v>0</v>
      </c>
      <c r="M30" s="494"/>
      <c r="N30" s="177" t="s">
        <v>202</v>
      </c>
      <c r="O30" s="1832">
        <v>7351</v>
      </c>
      <c r="P30" s="1832">
        <v>6000</v>
      </c>
      <c r="Q30" s="1832">
        <v>6008</v>
      </c>
      <c r="R30" s="1832">
        <v>251744</v>
      </c>
      <c r="S30" s="177">
        <v>275545</v>
      </c>
      <c r="T30" s="177">
        <v>247896</v>
      </c>
      <c r="U30" s="1832">
        <v>12451</v>
      </c>
      <c r="V30" s="177">
        <v>12575</v>
      </c>
      <c r="W30" s="177">
        <v>6785</v>
      </c>
      <c r="X30" s="177">
        <v>179</v>
      </c>
      <c r="Y30" s="1833">
        <v>2.5</v>
      </c>
      <c r="Z30" s="177"/>
      <c r="AA30" s="177"/>
      <c r="AB30" s="177"/>
      <c r="AC30" s="177"/>
      <c r="AD30" s="177"/>
      <c r="AE30" s="177"/>
      <c r="AF30" s="177"/>
      <c r="AG30" s="177"/>
      <c r="AH30" s="177"/>
      <c r="AI30" s="177"/>
      <c r="AJ30" s="177"/>
      <c r="AK30" s="177"/>
      <c r="AL30" s="177"/>
      <c r="AM30" s="177"/>
      <c r="AN30" s="177"/>
      <c r="AO30" s="177"/>
      <c r="AP30" s="177"/>
      <c r="AQ30" s="177"/>
      <c r="AR30" s="177"/>
      <c r="AS30" s="177"/>
      <c r="AT30" s="177"/>
      <c r="AU30" s="177"/>
      <c r="AV30" s="177"/>
    </row>
    <row r="31" spans="1:48" ht="15" customHeight="1">
      <c r="A31" s="2293"/>
      <c r="B31" s="2255" t="s">
        <v>956</v>
      </c>
      <c r="C31" s="2255"/>
      <c r="D31" s="2255"/>
      <c r="E31" s="2255" t="s">
        <v>957</v>
      </c>
      <c r="F31" s="2255"/>
      <c r="G31" s="2255"/>
      <c r="H31" s="2255"/>
      <c r="I31" s="2255"/>
      <c r="J31" s="2255"/>
      <c r="K31" s="2255"/>
      <c r="L31" s="2255"/>
      <c r="M31" s="494"/>
      <c r="N31" s="177" t="s">
        <v>203</v>
      </c>
      <c r="O31" s="1832">
        <v>8494</v>
      </c>
      <c r="P31" s="1832">
        <v>6956</v>
      </c>
      <c r="Q31" s="1832">
        <v>6860</v>
      </c>
      <c r="R31" s="1832">
        <v>279593</v>
      </c>
      <c r="S31" s="177">
        <v>281736</v>
      </c>
      <c r="T31" s="177">
        <v>271049</v>
      </c>
      <c r="U31" s="1832">
        <v>12452</v>
      </c>
      <c r="V31" s="177">
        <v>12572</v>
      </c>
      <c r="W31" s="177">
        <v>6772</v>
      </c>
      <c r="X31" s="177">
        <v>183</v>
      </c>
      <c r="Y31" s="1833">
        <v>2.7</v>
      </c>
      <c r="Z31" s="177"/>
      <c r="AA31" s="177"/>
      <c r="AB31" s="177"/>
      <c r="AC31" s="177"/>
      <c r="AD31" s="177"/>
      <c r="AE31" s="177"/>
      <c r="AF31" s="177"/>
      <c r="AG31" s="177"/>
      <c r="AH31" s="177"/>
      <c r="AI31" s="177"/>
      <c r="AJ31" s="177"/>
      <c r="AK31" s="177"/>
      <c r="AL31" s="177"/>
      <c r="AM31" s="177"/>
      <c r="AN31" s="177"/>
      <c r="AO31" s="177"/>
      <c r="AP31" s="177"/>
      <c r="AQ31" s="177"/>
      <c r="AR31" s="177"/>
      <c r="AS31" s="177"/>
      <c r="AT31" s="177"/>
      <c r="AU31" s="177"/>
      <c r="AV31" s="177"/>
    </row>
    <row r="32" spans="1:48" ht="15.75" customHeight="1">
      <c r="A32" s="2294"/>
      <c r="B32" s="2289"/>
      <c r="C32" s="2289"/>
      <c r="D32" s="2289"/>
      <c r="E32" s="2289"/>
      <c r="F32" s="2289"/>
      <c r="G32" s="2289"/>
      <c r="H32" s="2289"/>
      <c r="I32" s="2289"/>
      <c r="J32" s="2289"/>
      <c r="K32" s="2289"/>
      <c r="L32" s="2289"/>
      <c r="M32" s="494"/>
      <c r="N32" s="177" t="s">
        <v>204</v>
      </c>
      <c r="O32" s="1832">
        <v>9852</v>
      </c>
      <c r="P32" s="1832">
        <v>7772</v>
      </c>
      <c r="Q32" s="1832">
        <v>7982</v>
      </c>
      <c r="R32" s="1832">
        <v>316257</v>
      </c>
      <c r="S32" s="177">
        <v>293161</v>
      </c>
      <c r="T32" s="177">
        <v>273069</v>
      </c>
      <c r="U32" s="177">
        <v>12444</v>
      </c>
      <c r="V32" s="177">
        <v>12568</v>
      </c>
      <c r="W32" s="177">
        <v>6773</v>
      </c>
      <c r="X32" s="177">
        <v>186</v>
      </c>
      <c r="Y32" s="1833">
        <v>2.7</v>
      </c>
      <c r="Z32" s="177"/>
      <c r="AA32" s="177"/>
      <c r="AB32" s="177"/>
      <c r="AC32" s="177"/>
      <c r="AD32" s="177"/>
      <c r="AE32" s="177"/>
      <c r="AF32" s="177"/>
      <c r="AG32" s="177"/>
      <c r="AH32" s="177"/>
      <c r="AI32" s="177"/>
      <c r="AJ32" s="177"/>
      <c r="AK32" s="177"/>
      <c r="AL32" s="177"/>
      <c r="AM32" s="177"/>
      <c r="AN32" s="177"/>
      <c r="AO32" s="177"/>
      <c r="AP32" s="177"/>
      <c r="AQ32" s="177"/>
      <c r="AR32" s="177"/>
      <c r="AS32" s="177"/>
      <c r="AT32" s="177"/>
      <c r="AU32" s="177"/>
      <c r="AV32" s="177"/>
    </row>
    <row r="33" spans="1:48" ht="15.75" customHeight="1">
      <c r="A33" s="522" t="s">
        <v>958</v>
      </c>
      <c r="B33" s="523" t="s">
        <v>959</v>
      </c>
      <c r="C33" s="524"/>
      <c r="D33" s="524"/>
      <c r="E33" s="524"/>
      <c r="F33" s="524"/>
      <c r="G33" s="524"/>
      <c r="H33" s="524"/>
      <c r="I33" s="524"/>
      <c r="J33" s="524"/>
      <c r="K33" s="524"/>
      <c r="L33" s="524"/>
      <c r="M33" s="494"/>
      <c r="N33" s="177" t="s">
        <v>205</v>
      </c>
      <c r="O33" s="1832">
        <v>9248</v>
      </c>
      <c r="P33" s="1832">
        <v>7586</v>
      </c>
      <c r="Q33" s="1832">
        <v>7466</v>
      </c>
      <c r="R33" s="1832">
        <v>283186</v>
      </c>
      <c r="S33" s="177">
        <v>282969</v>
      </c>
      <c r="T33" s="177">
        <v>247618</v>
      </c>
      <c r="U33" s="177">
        <v>12435</v>
      </c>
      <c r="V33" s="177">
        <v>12565</v>
      </c>
      <c r="W33" s="177">
        <v>6787</v>
      </c>
      <c r="X33" s="177">
        <v>182</v>
      </c>
      <c r="Y33" s="1833">
        <v>2.6</v>
      </c>
      <c r="Z33" s="177"/>
      <c r="AA33" s="177"/>
      <c r="AB33" s="177"/>
      <c r="AC33" s="177"/>
      <c r="AD33" s="177"/>
      <c r="AE33" s="177"/>
      <c r="AF33" s="177"/>
      <c r="AG33" s="177"/>
      <c r="AH33" s="177"/>
      <c r="AI33" s="177"/>
      <c r="AJ33" s="177"/>
      <c r="AK33" s="177"/>
      <c r="AL33" s="177"/>
      <c r="AM33" s="177"/>
      <c r="AN33" s="177"/>
      <c r="AO33" s="177"/>
      <c r="AP33" s="177"/>
      <c r="AQ33" s="177"/>
      <c r="AR33" s="177"/>
      <c r="AS33" s="177"/>
      <c r="AT33" s="177"/>
      <c r="AU33" s="177"/>
      <c r="AV33" s="177"/>
    </row>
    <row r="34" spans="1:48" ht="15.75" customHeight="1">
      <c r="A34" s="522" t="s">
        <v>960</v>
      </c>
      <c r="B34" s="523" t="s">
        <v>2103</v>
      </c>
      <c r="C34" s="524"/>
      <c r="D34" s="524"/>
      <c r="E34" s="524"/>
      <c r="F34" s="524"/>
      <c r="G34" s="524"/>
      <c r="H34" s="524"/>
      <c r="I34" s="524"/>
      <c r="J34" s="524"/>
      <c r="K34" s="524"/>
      <c r="L34" s="524"/>
      <c r="M34" s="494"/>
      <c r="N34" s="177" t="s">
        <v>1262</v>
      </c>
      <c r="O34" s="1832">
        <v>8264</v>
      </c>
      <c r="P34" s="1832">
        <v>6377</v>
      </c>
      <c r="Q34" s="1832">
        <v>6484</v>
      </c>
      <c r="R34" s="1832">
        <v>242546</v>
      </c>
      <c r="S34" s="177">
        <v>301974</v>
      </c>
      <c r="T34" s="177">
        <v>264841</v>
      </c>
      <c r="U34" s="1832">
        <v>12435</v>
      </c>
      <c r="V34" s="177">
        <v>12561</v>
      </c>
      <c r="W34" s="177">
        <v>6771</v>
      </c>
      <c r="X34" s="177">
        <v>175</v>
      </c>
      <c r="Y34" s="1833">
        <v>2.5</v>
      </c>
      <c r="Z34" s="177"/>
      <c r="AA34" s="177"/>
      <c r="AB34" s="177"/>
      <c r="AC34" s="177"/>
      <c r="AD34" s="177"/>
      <c r="AE34" s="177"/>
      <c r="AF34" s="177"/>
      <c r="AG34" s="177"/>
      <c r="AH34" s="177"/>
      <c r="AI34" s="177"/>
      <c r="AJ34" s="177"/>
      <c r="AK34" s="177"/>
      <c r="AL34" s="177"/>
      <c r="AM34" s="177"/>
      <c r="AN34" s="177"/>
      <c r="AO34" s="177"/>
      <c r="AP34" s="177"/>
      <c r="AQ34" s="177"/>
      <c r="AR34" s="177"/>
      <c r="AS34" s="177"/>
      <c r="AT34" s="177"/>
      <c r="AU34" s="177"/>
      <c r="AV34" s="177"/>
    </row>
    <row r="35" spans="1:48" ht="15.75" customHeight="1">
      <c r="A35" s="522" t="s">
        <v>1996</v>
      </c>
      <c r="B35" s="523" t="s">
        <v>1997</v>
      </c>
      <c r="C35" s="524"/>
      <c r="D35" s="524"/>
      <c r="E35" s="524"/>
      <c r="F35" s="524"/>
      <c r="G35" s="524"/>
      <c r="H35" s="524"/>
      <c r="I35" s="524"/>
      <c r="J35" s="524"/>
      <c r="K35" s="524"/>
      <c r="L35" s="524"/>
      <c r="M35" s="494"/>
      <c r="N35" s="177" t="s">
        <v>206</v>
      </c>
      <c r="O35" s="1832">
        <v>7212</v>
      </c>
      <c r="P35" s="1832">
        <v>5946</v>
      </c>
      <c r="Q35" s="1832">
        <v>5878</v>
      </c>
      <c r="R35" s="1832">
        <v>257030</v>
      </c>
      <c r="S35" s="177">
        <v>286922</v>
      </c>
      <c r="T35" s="177">
        <v>261958</v>
      </c>
      <c r="U35" s="1834">
        <v>12434</v>
      </c>
      <c r="V35" s="177">
        <v>12559</v>
      </c>
      <c r="W35" s="177">
        <v>6780</v>
      </c>
      <c r="X35" s="177">
        <v>169</v>
      </c>
      <c r="Y35" s="1833">
        <v>2.5</v>
      </c>
      <c r="Z35" s="177"/>
      <c r="AA35" s="177"/>
      <c r="AB35" s="177"/>
      <c r="AC35" s="177"/>
      <c r="AD35" s="177"/>
      <c r="AE35" s="177"/>
      <c r="AF35" s="177"/>
      <c r="AG35" s="177"/>
      <c r="AH35" s="177"/>
      <c r="AI35" s="177"/>
      <c r="AJ35" s="177"/>
      <c r="AK35" s="177"/>
      <c r="AL35" s="177"/>
      <c r="AM35" s="177"/>
      <c r="AN35" s="177"/>
      <c r="AO35" s="177"/>
      <c r="AP35" s="177"/>
      <c r="AQ35" s="177"/>
      <c r="AR35" s="177"/>
      <c r="AS35" s="177"/>
      <c r="AT35" s="177"/>
      <c r="AU35" s="177"/>
      <c r="AV35" s="177"/>
    </row>
    <row r="36" spans="1:48" ht="15.75" customHeight="1">
      <c r="A36" s="522"/>
      <c r="B36" s="523"/>
      <c r="C36" s="524"/>
      <c r="D36" s="524"/>
      <c r="E36" s="524"/>
      <c r="F36" s="524"/>
      <c r="G36" s="524"/>
      <c r="H36" s="524"/>
      <c r="I36" s="524"/>
      <c r="J36" s="524"/>
      <c r="K36" s="524"/>
      <c r="L36" s="524"/>
      <c r="M36" s="494"/>
      <c r="N36" s="177" t="s">
        <v>207</v>
      </c>
      <c r="O36" s="1832">
        <v>7655</v>
      </c>
      <c r="P36" s="1832">
        <v>6575</v>
      </c>
      <c r="Q36" s="1832">
        <v>6498</v>
      </c>
      <c r="R36" s="1832">
        <v>305822</v>
      </c>
      <c r="S36" s="177">
        <v>329518</v>
      </c>
      <c r="T36" s="177">
        <v>312229</v>
      </c>
      <c r="U36" s="177">
        <v>12424</v>
      </c>
      <c r="V36" s="177">
        <v>12554</v>
      </c>
      <c r="W36" s="177">
        <v>6754</v>
      </c>
      <c r="X36" s="177">
        <v>156</v>
      </c>
      <c r="Y36" s="1833">
        <v>2.4</v>
      </c>
      <c r="Z36" s="177"/>
      <c r="AA36" s="177"/>
      <c r="AB36" s="177"/>
      <c r="AC36" s="177"/>
      <c r="AD36" s="177"/>
      <c r="AE36" s="177"/>
      <c r="AF36" s="177"/>
      <c r="AG36" s="177"/>
      <c r="AH36" s="177"/>
      <c r="AI36" s="177"/>
      <c r="AJ36" s="177"/>
      <c r="AK36" s="177"/>
      <c r="AL36" s="177"/>
      <c r="AM36" s="177"/>
      <c r="AN36" s="177"/>
      <c r="AO36" s="177"/>
      <c r="AP36" s="177"/>
      <c r="AQ36" s="177"/>
      <c r="AR36" s="177"/>
      <c r="AS36" s="177"/>
      <c r="AT36" s="177"/>
      <c r="AU36" s="177"/>
      <c r="AV36" s="177"/>
    </row>
    <row r="37" spans="1:48" ht="15.75" customHeight="1">
      <c r="A37" s="525"/>
      <c r="B37" s="526"/>
      <c r="C37" s="527"/>
      <c r="D37" s="527"/>
      <c r="E37" s="527"/>
      <c r="F37" s="527"/>
      <c r="G37" s="527"/>
      <c r="H37" s="527"/>
      <c r="I37" s="527"/>
      <c r="J37" s="527"/>
      <c r="K37" s="527"/>
      <c r="L37" s="527"/>
      <c r="M37" s="494"/>
      <c r="N37" s="177"/>
      <c r="O37" s="177"/>
      <c r="P37" s="177"/>
      <c r="Q37" s="177"/>
      <c r="R37" s="177"/>
      <c r="S37" s="177"/>
      <c r="T37" s="177"/>
      <c r="U37" s="177"/>
      <c r="V37" s="177"/>
      <c r="W37" s="177"/>
      <c r="X37" s="177"/>
      <c r="Y37" s="177"/>
      <c r="Z37" s="177"/>
      <c r="AA37" s="177"/>
      <c r="AB37" s="177"/>
      <c r="AC37" s="177"/>
      <c r="AD37" s="177"/>
      <c r="AE37" s="177"/>
      <c r="AF37" s="177"/>
      <c r="AG37" s="177"/>
      <c r="AH37" s="177"/>
      <c r="AI37" s="177"/>
      <c r="AJ37" s="177"/>
      <c r="AK37" s="177"/>
      <c r="AL37" s="177"/>
      <c r="AM37" s="177"/>
      <c r="AN37" s="177"/>
      <c r="AO37" s="177"/>
      <c r="AP37" s="177"/>
      <c r="AQ37" s="177"/>
      <c r="AR37" s="177"/>
      <c r="AS37" s="177"/>
      <c r="AT37" s="177"/>
      <c r="AU37" s="177"/>
      <c r="AV37" s="177"/>
    </row>
    <row r="38" spans="1:48" ht="19">
      <c r="A38" s="2295" t="s">
        <v>961</v>
      </c>
      <c r="B38" s="2296"/>
      <c r="C38" s="2296"/>
      <c r="D38" s="2296"/>
      <c r="E38" s="2296"/>
      <c r="F38" s="2296"/>
      <c r="G38" s="2296"/>
      <c r="H38" s="2296"/>
      <c r="I38" s="2296"/>
      <c r="J38" s="2296"/>
      <c r="K38" s="192"/>
      <c r="L38" s="192"/>
      <c r="M38" s="177"/>
      <c r="N38" s="177"/>
      <c r="O38" s="177"/>
      <c r="P38" s="177"/>
      <c r="Q38" s="177"/>
      <c r="R38" s="177"/>
      <c r="S38" s="177"/>
      <c r="T38" s="177"/>
      <c r="U38" s="177"/>
      <c r="V38" s="177"/>
      <c r="W38" s="177"/>
      <c r="X38" s="177"/>
      <c r="Y38" s="177"/>
      <c r="Z38" s="177"/>
      <c r="AA38" s="177"/>
      <c r="AB38" s="177"/>
      <c r="AC38" s="177"/>
      <c r="AD38" s="177"/>
      <c r="AE38" s="177"/>
      <c r="AF38" s="177"/>
      <c r="AG38" s="177"/>
      <c r="AH38" s="177"/>
      <c r="AI38" s="177"/>
      <c r="AJ38" s="177"/>
      <c r="AK38" s="177"/>
      <c r="AL38" s="177"/>
      <c r="AM38" s="177"/>
      <c r="AN38" s="177"/>
      <c r="AO38" s="177"/>
      <c r="AP38" s="177"/>
      <c r="AQ38" s="177"/>
      <c r="AR38" s="177"/>
      <c r="AS38" s="177"/>
      <c r="AT38" s="177"/>
      <c r="AU38" s="177"/>
      <c r="AV38" s="177"/>
    </row>
    <row r="39" spans="1:48" ht="14.5" thickBot="1">
      <c r="A39" s="529"/>
      <c r="B39" s="529"/>
      <c r="C39" s="529"/>
      <c r="D39" s="529"/>
      <c r="E39" s="529"/>
      <c r="F39" s="529"/>
      <c r="G39" s="529"/>
      <c r="H39" s="529"/>
      <c r="I39" s="529"/>
      <c r="J39" s="529"/>
      <c r="K39" s="192"/>
      <c r="L39" s="192"/>
      <c r="M39" s="177"/>
      <c r="N39" s="177"/>
      <c r="O39" s="177"/>
      <c r="P39" s="177"/>
      <c r="Q39" s="177"/>
      <c r="R39" s="177"/>
      <c r="S39" s="177"/>
      <c r="T39" s="177"/>
      <c r="U39" s="177"/>
      <c r="V39" s="177"/>
      <c r="W39" s="177"/>
      <c r="X39" s="177"/>
      <c r="Y39" s="177"/>
      <c r="Z39" s="177"/>
      <c r="AA39" s="177"/>
      <c r="AB39" s="177"/>
      <c r="AC39" s="177"/>
      <c r="AD39" s="177"/>
      <c r="AE39" s="177"/>
      <c r="AF39" s="177"/>
      <c r="AG39" s="177"/>
      <c r="AH39" s="177"/>
      <c r="AI39" s="177"/>
      <c r="AJ39" s="177"/>
      <c r="AK39" s="177"/>
      <c r="AL39" s="177"/>
      <c r="AM39" s="177"/>
      <c r="AN39" s="177"/>
      <c r="AO39" s="177"/>
      <c r="AP39" s="177"/>
      <c r="AQ39" s="177"/>
      <c r="AR39" s="177"/>
      <c r="AS39" s="177"/>
      <c r="AT39" s="177"/>
      <c r="AU39" s="177"/>
      <c r="AV39" s="177"/>
    </row>
    <row r="40" spans="1:48">
      <c r="A40" s="2251" t="s">
        <v>5</v>
      </c>
      <c r="B40" s="2249" t="s">
        <v>962</v>
      </c>
      <c r="C40" s="2250"/>
      <c r="D40" s="2251"/>
      <c r="E40" s="2249" t="s">
        <v>963</v>
      </c>
      <c r="F40" s="2250"/>
      <c r="G40" s="2251"/>
      <c r="H40" s="2285" t="s">
        <v>964</v>
      </c>
      <c r="I40" s="2286"/>
      <c r="J40" s="2286"/>
      <c r="K40" s="177"/>
      <c r="L40" s="177"/>
      <c r="M40" s="177"/>
      <c r="N40" s="177"/>
      <c r="O40" s="177"/>
      <c r="P40" s="177"/>
      <c r="Q40" s="177"/>
      <c r="R40" s="177"/>
      <c r="S40" s="177"/>
      <c r="T40" s="177"/>
      <c r="U40" s="177"/>
      <c r="V40" s="177"/>
      <c r="W40" s="177"/>
      <c r="X40" s="177"/>
      <c r="Y40" s="177"/>
      <c r="Z40" s="177"/>
      <c r="AA40" s="177"/>
      <c r="AB40" s="177"/>
      <c r="AC40" s="177"/>
      <c r="AD40" s="177"/>
      <c r="AE40" s="177"/>
      <c r="AF40" s="177"/>
      <c r="AG40" s="177"/>
      <c r="AH40" s="177"/>
      <c r="AI40" s="177"/>
      <c r="AJ40" s="177"/>
      <c r="AK40" s="177"/>
      <c r="AL40" s="177"/>
      <c r="AM40" s="177"/>
      <c r="AN40" s="177"/>
      <c r="AO40" s="177"/>
      <c r="AP40" s="177"/>
      <c r="AQ40" s="177"/>
      <c r="AR40" s="177"/>
      <c r="AS40" s="177"/>
      <c r="AT40" s="177"/>
      <c r="AU40" s="177"/>
      <c r="AV40" s="177"/>
    </row>
    <row r="41" spans="1:48">
      <c r="A41" s="2252"/>
      <c r="B41" s="511" t="s">
        <v>69</v>
      </c>
      <c r="C41" s="511" t="s">
        <v>70</v>
      </c>
      <c r="D41" s="511" t="s">
        <v>916</v>
      </c>
      <c r="E41" s="512" t="s">
        <v>69</v>
      </c>
      <c r="F41" s="512" t="s">
        <v>70</v>
      </c>
      <c r="G41" s="511" t="s">
        <v>916</v>
      </c>
      <c r="H41" s="530" t="s">
        <v>965</v>
      </c>
      <c r="I41" s="530" t="s">
        <v>966</v>
      </c>
      <c r="J41" s="531" t="s">
        <v>967</v>
      </c>
      <c r="K41" s="177"/>
      <c r="L41" s="177"/>
      <c r="M41" s="177"/>
      <c r="N41" s="177"/>
      <c r="O41" s="177"/>
      <c r="P41" s="177"/>
      <c r="Q41" s="177"/>
      <c r="R41" s="177"/>
      <c r="S41" s="177"/>
      <c r="T41" s="177"/>
      <c r="U41" s="177"/>
      <c r="V41" s="177"/>
      <c r="W41" s="177"/>
      <c r="X41" s="177"/>
      <c r="Y41" s="177"/>
      <c r="Z41" s="177"/>
      <c r="AA41" s="177"/>
      <c r="AB41" s="177"/>
      <c r="AC41" s="177"/>
      <c r="AD41" s="177"/>
      <c r="AE41" s="177"/>
      <c r="AF41" s="177"/>
      <c r="AG41" s="177"/>
      <c r="AH41" s="177"/>
      <c r="AI41" s="177"/>
      <c r="AJ41" s="177"/>
      <c r="AK41" s="177"/>
      <c r="AL41" s="177"/>
      <c r="AM41" s="177"/>
      <c r="AN41" s="177"/>
      <c r="AO41" s="177"/>
      <c r="AP41" s="177"/>
      <c r="AQ41" s="177"/>
      <c r="AR41" s="177"/>
      <c r="AS41" s="177"/>
      <c r="AT41" s="177"/>
      <c r="AU41" s="177"/>
      <c r="AV41" s="177"/>
    </row>
    <row r="42" spans="1:48">
      <c r="A42" s="532"/>
      <c r="B42" s="533" t="s">
        <v>968</v>
      </c>
      <c r="C42" s="170" t="s">
        <v>969</v>
      </c>
      <c r="D42" s="170" t="s">
        <v>969</v>
      </c>
      <c r="E42" s="170" t="s">
        <v>970</v>
      </c>
      <c r="F42" s="170" t="s">
        <v>971</v>
      </c>
      <c r="G42" s="170" t="s">
        <v>972</v>
      </c>
      <c r="H42" s="170" t="s">
        <v>969</v>
      </c>
      <c r="I42" s="170" t="s">
        <v>477</v>
      </c>
      <c r="J42" s="170" t="s">
        <v>72</v>
      </c>
      <c r="K42" s="177"/>
      <c r="L42" s="177"/>
      <c r="M42" s="177"/>
      <c r="N42" s="177"/>
      <c r="O42" s="177"/>
      <c r="P42" s="177"/>
      <c r="Q42" s="177"/>
      <c r="R42" s="177"/>
      <c r="S42" s="177"/>
      <c r="T42" s="177"/>
      <c r="U42" s="177"/>
      <c r="V42" s="177"/>
      <c r="W42" s="177"/>
      <c r="X42" s="177"/>
      <c r="Y42" s="177"/>
      <c r="Z42" s="177"/>
      <c r="AA42" s="177"/>
      <c r="AB42" s="177"/>
      <c r="AC42" s="177"/>
      <c r="AD42" s="177"/>
      <c r="AE42" s="177"/>
      <c r="AF42" s="177"/>
      <c r="AG42" s="177"/>
      <c r="AH42" s="177"/>
      <c r="AI42" s="177"/>
      <c r="AJ42" s="177"/>
      <c r="AK42" s="177"/>
      <c r="AL42" s="177"/>
      <c r="AM42" s="177"/>
      <c r="AN42" s="177"/>
      <c r="AO42" s="177"/>
      <c r="AP42" s="177"/>
      <c r="AQ42" s="177"/>
      <c r="AR42" s="177"/>
      <c r="AS42" s="177"/>
      <c r="AT42" s="177"/>
      <c r="AU42" s="177"/>
      <c r="AV42" s="177"/>
    </row>
    <row r="43" spans="1:48" ht="15" customHeight="1">
      <c r="A43" s="14" t="s">
        <v>1815</v>
      </c>
      <c r="B43" s="170">
        <v>8681</v>
      </c>
      <c r="C43" s="170">
        <v>814777</v>
      </c>
      <c r="D43" s="170">
        <v>79159</v>
      </c>
      <c r="E43" s="170">
        <v>184167</v>
      </c>
      <c r="F43" s="170">
        <v>147947</v>
      </c>
      <c r="G43" s="170">
        <v>124404</v>
      </c>
      <c r="H43" s="170">
        <v>140493</v>
      </c>
      <c r="I43" s="170">
        <v>178650</v>
      </c>
      <c r="J43" s="170">
        <v>24220</v>
      </c>
      <c r="K43" s="177"/>
      <c r="L43" s="177"/>
      <c r="M43" s="177"/>
      <c r="N43" s="177"/>
      <c r="O43" s="177"/>
      <c r="P43" s="177"/>
      <c r="Q43" s="177"/>
      <c r="R43" s="177"/>
      <c r="S43" s="177"/>
      <c r="T43" s="177"/>
      <c r="U43" s="177"/>
      <c r="V43" s="177"/>
      <c r="W43" s="177"/>
      <c r="X43" s="177"/>
      <c r="Y43" s="177"/>
      <c r="Z43" s="177"/>
      <c r="AA43" s="177"/>
      <c r="AB43" s="177"/>
      <c r="AC43" s="177"/>
      <c r="AD43" s="177"/>
      <c r="AE43" s="177"/>
      <c r="AF43" s="177"/>
      <c r="AG43" s="177"/>
      <c r="AH43" s="177"/>
      <c r="AI43" s="177"/>
      <c r="AJ43" s="177"/>
      <c r="AK43" s="177"/>
      <c r="AL43" s="177"/>
      <c r="AM43" s="177"/>
      <c r="AN43" s="177"/>
      <c r="AO43" s="177"/>
      <c r="AP43" s="177"/>
      <c r="AQ43" s="177"/>
      <c r="AR43" s="177"/>
      <c r="AS43" s="177"/>
      <c r="AT43" s="177"/>
      <c r="AU43" s="177"/>
      <c r="AV43" s="177"/>
    </row>
    <row r="44" spans="1:48" s="535" customFormat="1" ht="15" customHeight="1">
      <c r="A44" s="14" t="s">
        <v>582</v>
      </c>
      <c r="B44" s="170">
        <v>9963</v>
      </c>
      <c r="C44" s="170">
        <v>856484</v>
      </c>
      <c r="D44" s="170">
        <v>86277</v>
      </c>
      <c r="E44" s="170">
        <v>180292</v>
      </c>
      <c r="F44" s="170">
        <v>149983</v>
      </c>
      <c r="G44" s="170">
        <v>126512</v>
      </c>
      <c r="H44" s="170">
        <v>139225</v>
      </c>
      <c r="I44" s="170">
        <v>175726</v>
      </c>
      <c r="J44" s="170">
        <v>23257</v>
      </c>
      <c r="K44" s="177"/>
      <c r="L44" s="177"/>
      <c r="M44" s="534"/>
      <c r="N44" s="534"/>
      <c r="O44" s="534"/>
      <c r="P44" s="534"/>
      <c r="Q44" s="534"/>
      <c r="R44" s="534"/>
      <c r="S44" s="534"/>
      <c r="T44" s="534"/>
      <c r="U44" s="534"/>
      <c r="V44" s="534"/>
      <c r="W44" s="534"/>
      <c r="X44" s="534"/>
      <c r="Y44" s="534"/>
      <c r="Z44" s="534"/>
      <c r="AA44" s="534"/>
      <c r="AB44" s="534"/>
      <c r="AC44" s="534"/>
      <c r="AD44" s="534"/>
      <c r="AE44" s="534"/>
      <c r="AF44" s="534"/>
      <c r="AG44" s="534"/>
      <c r="AH44" s="534"/>
      <c r="AI44" s="534"/>
      <c r="AJ44" s="534"/>
      <c r="AK44" s="534"/>
      <c r="AL44" s="534"/>
      <c r="AM44" s="534"/>
      <c r="AN44" s="534"/>
      <c r="AO44" s="534"/>
      <c r="AP44" s="534"/>
      <c r="AQ44" s="534"/>
      <c r="AR44" s="534"/>
      <c r="AS44" s="534"/>
      <c r="AT44" s="534"/>
      <c r="AU44" s="534"/>
      <c r="AV44" s="534"/>
    </row>
    <row r="45" spans="1:48" ht="15" customHeight="1">
      <c r="A45" s="14" t="s">
        <v>1697</v>
      </c>
      <c r="B45" s="170">
        <v>9749</v>
      </c>
      <c r="C45" s="170">
        <v>859331</v>
      </c>
      <c r="D45" s="170">
        <v>88814</v>
      </c>
      <c r="E45" s="170">
        <v>182614</v>
      </c>
      <c r="F45" s="170">
        <v>151676</v>
      </c>
      <c r="G45" s="170">
        <v>137866</v>
      </c>
      <c r="H45" s="170">
        <v>137240</v>
      </c>
      <c r="I45" s="170">
        <v>171263</v>
      </c>
      <c r="J45" s="170">
        <v>23003</v>
      </c>
      <c r="K45" s="177"/>
      <c r="L45" s="177"/>
      <c r="M45" s="177"/>
      <c r="N45" s="177"/>
      <c r="O45" s="177"/>
      <c r="P45" s="177"/>
      <c r="Q45" s="177"/>
      <c r="R45" s="177"/>
      <c r="S45" s="177"/>
      <c r="T45" s="177"/>
      <c r="U45" s="177"/>
      <c r="V45" s="177"/>
      <c r="W45" s="536"/>
      <c r="X45" s="536"/>
      <c r="Y45" s="536"/>
      <c r="Z45" s="536"/>
      <c r="AA45" s="536"/>
      <c r="AB45" s="177"/>
      <c r="AC45" s="177"/>
      <c r="AD45" s="177"/>
      <c r="AE45" s="177"/>
      <c r="AF45" s="177"/>
      <c r="AG45" s="177"/>
      <c r="AH45" s="177"/>
      <c r="AI45" s="177"/>
      <c r="AJ45" s="177"/>
      <c r="AK45" s="177"/>
      <c r="AL45" s="177"/>
      <c r="AM45" s="177"/>
      <c r="AN45" s="177"/>
      <c r="AO45" s="177"/>
      <c r="AP45" s="177"/>
      <c r="AQ45" s="177"/>
      <c r="AR45" s="177"/>
      <c r="AS45" s="177"/>
      <c r="AT45" s="177"/>
      <c r="AU45" s="177"/>
      <c r="AV45" s="177"/>
    </row>
    <row r="46" spans="1:48" ht="15" customHeight="1">
      <c r="A46" s="14" t="s">
        <v>1874</v>
      </c>
      <c r="B46" s="170">
        <v>9147</v>
      </c>
      <c r="C46" s="170">
        <v>819633</v>
      </c>
      <c r="D46" s="170">
        <v>85802</v>
      </c>
      <c r="E46" s="170">
        <v>182418</v>
      </c>
      <c r="F46" s="170">
        <v>147883</v>
      </c>
      <c r="G46" s="170">
        <v>137217</v>
      </c>
      <c r="H46" s="170">
        <v>136171</v>
      </c>
      <c r="I46" s="170">
        <v>169078</v>
      </c>
      <c r="J46" s="170">
        <v>23387</v>
      </c>
      <c r="K46" s="177"/>
      <c r="L46" s="177"/>
      <c r="M46" s="177"/>
      <c r="N46" s="177"/>
      <c r="O46" s="177"/>
      <c r="P46" s="177"/>
      <c r="Q46" s="177"/>
      <c r="R46" s="177"/>
      <c r="S46" s="177"/>
      <c r="T46" s="177"/>
      <c r="U46" s="177"/>
      <c r="V46" s="177"/>
      <c r="W46" s="536"/>
      <c r="X46" s="536"/>
      <c r="Y46" s="536"/>
      <c r="Z46" s="536"/>
      <c r="AA46" s="536"/>
      <c r="AB46" s="177"/>
      <c r="AC46" s="177"/>
      <c r="AD46" s="177"/>
      <c r="AE46" s="177"/>
      <c r="AF46" s="177"/>
      <c r="AG46" s="177"/>
      <c r="AH46" s="177"/>
      <c r="AI46" s="177"/>
      <c r="AJ46" s="177"/>
      <c r="AK46" s="177"/>
      <c r="AL46" s="177"/>
      <c r="AM46" s="177"/>
      <c r="AN46" s="177"/>
      <c r="AO46" s="177"/>
      <c r="AP46" s="177"/>
      <c r="AQ46" s="177"/>
      <c r="AR46" s="177"/>
      <c r="AS46" s="177"/>
      <c r="AT46" s="177"/>
      <c r="AU46" s="177"/>
      <c r="AV46" s="177"/>
    </row>
    <row r="47" spans="1:48" ht="15" customHeight="1">
      <c r="A47" s="750"/>
      <c r="B47" s="170"/>
      <c r="C47" s="170"/>
      <c r="D47" s="170"/>
      <c r="E47" s="170"/>
      <c r="F47" s="170"/>
      <c r="G47" s="170"/>
      <c r="H47" s="170"/>
      <c r="I47" s="170"/>
      <c r="J47" s="170"/>
      <c r="K47" s="177"/>
      <c r="L47" s="177"/>
      <c r="M47" s="753"/>
      <c r="N47" s="753"/>
      <c r="O47" s="177"/>
      <c r="P47" s="177"/>
      <c r="Q47" s="177"/>
      <c r="R47" s="177"/>
      <c r="S47" s="177"/>
      <c r="T47" s="177"/>
      <c r="U47" s="177"/>
      <c r="V47" s="177"/>
      <c r="W47" s="177"/>
      <c r="X47" s="177"/>
      <c r="Y47" s="177"/>
      <c r="Z47" s="177"/>
      <c r="AA47" s="177"/>
      <c r="AB47" s="177"/>
      <c r="AC47" s="177"/>
      <c r="AD47" s="177"/>
      <c r="AE47" s="177"/>
      <c r="AF47" s="177"/>
      <c r="AG47" s="177"/>
      <c r="AH47" s="177"/>
      <c r="AI47" s="177"/>
      <c r="AJ47" s="177"/>
      <c r="AK47" s="177"/>
      <c r="AL47" s="177"/>
      <c r="AM47" s="177"/>
      <c r="AN47" s="177"/>
      <c r="AO47" s="177"/>
      <c r="AP47" s="177"/>
      <c r="AQ47" s="177"/>
      <c r="AR47" s="177"/>
      <c r="AS47" s="177"/>
      <c r="AT47" s="177"/>
      <c r="AU47" s="177"/>
      <c r="AV47" s="177"/>
    </row>
    <row r="48" spans="1:48" s="38" customFormat="1" ht="15" customHeight="1">
      <c r="B48" s="1477"/>
      <c r="C48" s="1477"/>
      <c r="D48" s="1477"/>
      <c r="E48" s="1477"/>
      <c r="F48" s="1477"/>
      <c r="G48" s="1477"/>
      <c r="H48" s="1477"/>
      <c r="I48" s="1477"/>
      <c r="K48" s="177"/>
      <c r="L48" s="177"/>
      <c r="U48" s="192"/>
      <c r="V48" s="192"/>
      <c r="W48" s="192"/>
      <c r="X48" s="192"/>
      <c r="Y48" s="192"/>
      <c r="Z48" s="192"/>
      <c r="AA48" s="192"/>
      <c r="AB48" s="192"/>
      <c r="AC48" s="192"/>
      <c r="AD48" s="192"/>
      <c r="AE48" s="192"/>
      <c r="AF48" s="192"/>
      <c r="AG48" s="192"/>
      <c r="AH48" s="192"/>
      <c r="AI48" s="192"/>
      <c r="AJ48" s="192"/>
      <c r="AK48" s="192"/>
      <c r="AL48" s="192"/>
      <c r="AM48" s="192"/>
      <c r="AN48" s="192"/>
      <c r="AO48" s="1434"/>
      <c r="AP48" s="1434"/>
      <c r="AQ48" s="192"/>
      <c r="AR48" s="192"/>
      <c r="AS48" s="192"/>
      <c r="AT48" s="192"/>
      <c r="AU48" s="192"/>
      <c r="AV48" s="192"/>
    </row>
    <row r="49" spans="1:48" s="38" customFormat="1" ht="15" customHeight="1">
      <c r="A49" s="192"/>
      <c r="B49" s="67"/>
      <c r="C49" s="67"/>
      <c r="D49" s="67"/>
      <c r="E49" s="67"/>
      <c r="F49" s="67"/>
      <c r="G49" s="67"/>
      <c r="H49" s="67"/>
      <c r="I49" s="67"/>
      <c r="J49" s="67"/>
      <c r="K49" s="177"/>
      <c r="L49" s="177"/>
      <c r="U49" s="192"/>
      <c r="V49" s="192"/>
      <c r="W49" s="192"/>
      <c r="X49" s="192"/>
      <c r="Y49" s="192"/>
      <c r="Z49" s="192"/>
      <c r="AA49" s="192"/>
      <c r="AB49" s="192"/>
      <c r="AC49" s="192"/>
      <c r="AD49" s="192"/>
      <c r="AE49" s="192"/>
      <c r="AF49" s="192"/>
      <c r="AG49" s="192"/>
      <c r="AH49" s="192"/>
      <c r="AI49" s="192"/>
      <c r="AJ49" s="192"/>
      <c r="AK49" s="192"/>
      <c r="AL49" s="192"/>
      <c r="AM49" s="192"/>
      <c r="AN49" s="192"/>
      <c r="AO49" s="528"/>
      <c r="AP49" s="528"/>
      <c r="AQ49" s="192"/>
      <c r="AR49" s="192"/>
      <c r="AS49" s="192"/>
      <c r="AT49" s="192"/>
      <c r="AU49" s="192"/>
      <c r="AV49" s="192"/>
    </row>
    <row r="50" spans="1:48" ht="15" customHeight="1">
      <c r="A50" s="687" t="s">
        <v>2029</v>
      </c>
      <c r="B50" s="17">
        <v>745</v>
      </c>
      <c r="C50" s="17">
        <v>68941</v>
      </c>
      <c r="D50" s="17">
        <v>7638</v>
      </c>
      <c r="E50" s="891">
        <v>15049</v>
      </c>
      <c r="F50" s="892">
        <v>11588</v>
      </c>
      <c r="G50" s="892">
        <v>10877</v>
      </c>
      <c r="H50" s="67">
        <v>11327</v>
      </c>
      <c r="I50" s="67">
        <v>14029</v>
      </c>
      <c r="J50" s="67">
        <v>1851</v>
      </c>
      <c r="K50" s="494"/>
      <c r="L50" s="177"/>
      <c r="U50" s="177"/>
      <c r="V50" s="177"/>
      <c r="W50" s="177"/>
      <c r="X50" s="177"/>
      <c r="Y50" s="177"/>
      <c r="Z50" s="177"/>
      <c r="AA50" s="177"/>
      <c r="AB50" s="177"/>
      <c r="AC50" s="177"/>
      <c r="AD50" s="177"/>
      <c r="AE50" s="177"/>
      <c r="AF50" s="177"/>
      <c r="AG50" s="177"/>
      <c r="AH50" s="177"/>
      <c r="AI50" s="177"/>
      <c r="AJ50" s="177"/>
      <c r="AK50" s="177"/>
      <c r="AL50" s="177"/>
      <c r="AM50" s="177"/>
      <c r="AN50" s="177"/>
      <c r="AO50" s="177"/>
      <c r="AP50" s="177"/>
      <c r="AQ50" s="177"/>
      <c r="AR50" s="177"/>
      <c r="AS50" s="177"/>
      <c r="AT50" s="177"/>
      <c r="AU50" s="177"/>
      <c r="AV50" s="177"/>
    </row>
    <row r="51" spans="1:48" ht="15" customHeight="1">
      <c r="A51" s="687" t="s">
        <v>1262</v>
      </c>
      <c r="B51" s="17">
        <v>600</v>
      </c>
      <c r="C51" s="17">
        <v>71769</v>
      </c>
      <c r="D51" s="17">
        <v>6417</v>
      </c>
      <c r="E51" s="891">
        <v>15456</v>
      </c>
      <c r="F51" s="892">
        <v>11973</v>
      </c>
      <c r="G51" s="892">
        <v>11201</v>
      </c>
      <c r="H51" s="67">
        <v>11323</v>
      </c>
      <c r="I51" s="67">
        <v>14050</v>
      </c>
      <c r="J51" s="67">
        <v>1970</v>
      </c>
      <c r="K51" s="494"/>
      <c r="L51" s="177"/>
      <c r="U51" s="177"/>
      <c r="V51" s="177"/>
      <c r="W51" s="177"/>
      <c r="X51" s="177"/>
      <c r="Y51" s="177"/>
      <c r="Z51" s="177"/>
      <c r="AA51" s="177"/>
      <c r="AB51" s="177"/>
      <c r="AC51" s="177"/>
      <c r="AD51" s="177"/>
      <c r="AE51" s="177"/>
      <c r="AF51" s="177"/>
      <c r="AG51" s="177"/>
      <c r="AH51" s="177"/>
      <c r="AI51" s="177"/>
      <c r="AJ51" s="177"/>
      <c r="AK51" s="177"/>
      <c r="AL51" s="177"/>
      <c r="AM51" s="177"/>
      <c r="AN51" s="177"/>
      <c r="AO51" s="177"/>
      <c r="AP51" s="177"/>
      <c r="AQ51" s="177"/>
      <c r="AR51" s="177"/>
      <c r="AS51" s="177"/>
      <c r="AT51" s="177"/>
      <c r="AU51" s="177"/>
      <c r="AV51" s="177"/>
    </row>
    <row r="52" spans="1:48" ht="15" customHeight="1" thickBot="1">
      <c r="A52" s="688" t="s">
        <v>206</v>
      </c>
      <c r="B52" s="17">
        <v>831</v>
      </c>
      <c r="C52" s="17">
        <v>66238</v>
      </c>
      <c r="D52" s="17">
        <v>6915</v>
      </c>
      <c r="E52" s="891">
        <v>15019</v>
      </c>
      <c r="F52" s="892">
        <v>12353</v>
      </c>
      <c r="G52" s="892">
        <v>11216</v>
      </c>
      <c r="H52" s="67">
        <v>11321</v>
      </c>
      <c r="I52" s="67">
        <v>14020</v>
      </c>
      <c r="J52" s="67">
        <v>1969</v>
      </c>
      <c r="K52" s="494"/>
      <c r="L52" s="177"/>
      <c r="N52" s="1435" t="s">
        <v>1474</v>
      </c>
      <c r="O52" s="1436"/>
      <c r="P52" s="1436"/>
      <c r="Q52" s="1436"/>
      <c r="R52" s="1436"/>
      <c r="S52" s="1436"/>
      <c r="T52" s="1436"/>
      <c r="U52" s="1436"/>
      <c r="V52" s="1436"/>
      <c r="W52" s="1436"/>
      <c r="X52" s="177"/>
      <c r="Y52" s="177"/>
      <c r="Z52" s="177"/>
      <c r="AA52" s="177"/>
      <c r="AB52" s="177"/>
      <c r="AC52" s="177"/>
      <c r="AD52" s="177"/>
      <c r="AE52" s="177"/>
      <c r="AF52" s="177"/>
      <c r="AG52" s="177"/>
      <c r="AH52" s="177"/>
      <c r="AI52" s="177"/>
      <c r="AJ52" s="177"/>
      <c r="AK52" s="177"/>
      <c r="AL52" s="177"/>
      <c r="AM52" s="177"/>
      <c r="AN52" s="177"/>
      <c r="AO52" s="177"/>
      <c r="AP52" s="177"/>
      <c r="AQ52" s="177"/>
      <c r="AR52" s="177"/>
      <c r="AS52" s="177"/>
      <c r="AT52" s="177"/>
      <c r="AU52" s="177"/>
      <c r="AV52" s="177"/>
    </row>
    <row r="53" spans="1:48" ht="15" customHeight="1">
      <c r="A53" s="688" t="s">
        <v>207</v>
      </c>
      <c r="B53" s="17">
        <v>968</v>
      </c>
      <c r="C53" s="17">
        <v>64586</v>
      </c>
      <c r="D53" s="17">
        <v>7088</v>
      </c>
      <c r="E53" s="891">
        <v>16338</v>
      </c>
      <c r="F53" s="892">
        <v>13863</v>
      </c>
      <c r="G53" s="892">
        <v>12901</v>
      </c>
      <c r="H53" s="67">
        <v>11311</v>
      </c>
      <c r="I53" s="67">
        <v>14038</v>
      </c>
      <c r="J53" s="67">
        <v>2224</v>
      </c>
      <c r="K53" s="494"/>
      <c r="L53" s="177"/>
      <c r="N53" s="2268" t="s">
        <v>5</v>
      </c>
      <c r="O53" s="2267" t="s">
        <v>962</v>
      </c>
      <c r="P53" s="2269"/>
      <c r="Q53" s="2268"/>
      <c r="R53" s="2267" t="s">
        <v>963</v>
      </c>
      <c r="S53" s="2269"/>
      <c r="T53" s="2268"/>
      <c r="U53" s="2280" t="s">
        <v>964</v>
      </c>
      <c r="V53" s="2281"/>
      <c r="W53" s="2281"/>
      <c r="X53" s="177"/>
      <c r="Y53" s="177"/>
      <c r="Z53" s="177"/>
      <c r="AA53" s="177"/>
      <c r="AB53" s="177"/>
      <c r="AC53" s="177"/>
      <c r="AD53" s="177"/>
      <c r="AE53" s="177"/>
      <c r="AF53" s="177"/>
      <c r="AG53" s="177"/>
      <c r="AH53" s="177"/>
      <c r="AI53" s="177"/>
      <c r="AJ53" s="177"/>
      <c r="AK53" s="177"/>
      <c r="AL53" s="177"/>
      <c r="AM53" s="177"/>
      <c r="AN53" s="177"/>
      <c r="AO53" s="177"/>
      <c r="AP53" s="177"/>
      <c r="AQ53" s="177"/>
      <c r="AR53" s="177"/>
      <c r="AS53" s="177"/>
      <c r="AT53" s="177"/>
      <c r="AU53" s="177"/>
      <c r="AV53" s="177"/>
    </row>
    <row r="54" spans="1:48" ht="15" customHeight="1">
      <c r="A54" s="688" t="s">
        <v>1899</v>
      </c>
      <c r="B54" s="17">
        <v>532</v>
      </c>
      <c r="C54" s="17">
        <v>58849</v>
      </c>
      <c r="D54" s="17">
        <v>6505</v>
      </c>
      <c r="E54" s="891">
        <v>14408</v>
      </c>
      <c r="F54" s="892">
        <v>12672</v>
      </c>
      <c r="G54" s="892">
        <v>11690</v>
      </c>
      <c r="H54" s="67">
        <v>11282</v>
      </c>
      <c r="I54" s="67">
        <v>13997</v>
      </c>
      <c r="J54" s="67">
        <v>1943</v>
      </c>
      <c r="K54" s="494"/>
      <c r="L54" s="177"/>
      <c r="N54" s="2279"/>
      <c r="O54" s="1038" t="s">
        <v>69</v>
      </c>
      <c r="P54" s="1038" t="s">
        <v>70</v>
      </c>
      <c r="Q54" s="1038" t="s">
        <v>916</v>
      </c>
      <c r="R54" s="1039" t="s">
        <v>69</v>
      </c>
      <c r="S54" s="1039" t="s">
        <v>70</v>
      </c>
      <c r="T54" s="1038" t="s">
        <v>916</v>
      </c>
      <c r="U54" s="1437" t="s">
        <v>965</v>
      </c>
      <c r="V54" s="1437" t="s">
        <v>966</v>
      </c>
      <c r="W54" s="1438" t="s">
        <v>967</v>
      </c>
      <c r="X54" s="177"/>
      <c r="Y54" s="177"/>
      <c r="Z54" s="177"/>
      <c r="AA54" s="177"/>
      <c r="AB54" s="177"/>
      <c r="AC54" s="177"/>
      <c r="AD54" s="177"/>
      <c r="AE54" s="177"/>
      <c r="AF54" s="177"/>
      <c r="AG54" s="177"/>
      <c r="AH54" s="177"/>
      <c r="AI54" s="177"/>
      <c r="AJ54" s="177"/>
      <c r="AK54" s="177"/>
      <c r="AL54" s="177"/>
      <c r="AM54" s="177"/>
      <c r="AN54" s="177"/>
      <c r="AO54" s="177"/>
      <c r="AP54" s="177"/>
      <c r="AQ54" s="177"/>
      <c r="AR54" s="177"/>
      <c r="AS54" s="177"/>
      <c r="AT54" s="177"/>
      <c r="AU54" s="177"/>
      <c r="AV54" s="177"/>
    </row>
    <row r="55" spans="1:48" ht="15" customHeight="1">
      <c r="A55" s="688" t="s">
        <v>1232</v>
      </c>
      <c r="B55" s="17">
        <v>883</v>
      </c>
      <c r="C55" s="17">
        <v>59162</v>
      </c>
      <c r="D55" s="17">
        <v>6596</v>
      </c>
      <c r="E55" s="891">
        <v>14801</v>
      </c>
      <c r="F55" s="892">
        <v>12710</v>
      </c>
      <c r="G55" s="892">
        <v>11514</v>
      </c>
      <c r="H55" s="67">
        <v>11224</v>
      </c>
      <c r="I55" s="67">
        <v>13926</v>
      </c>
      <c r="J55" s="67">
        <v>2006</v>
      </c>
      <c r="K55" s="494"/>
      <c r="L55" s="177"/>
      <c r="N55" s="1439"/>
      <c r="O55" s="779" t="s">
        <v>969</v>
      </c>
      <c r="P55" s="1040" t="s">
        <v>969</v>
      </c>
      <c r="Q55" s="1040" t="s">
        <v>969</v>
      </c>
      <c r="R55" s="1040" t="s">
        <v>970</v>
      </c>
      <c r="S55" s="1040" t="s">
        <v>971</v>
      </c>
      <c r="T55" s="1040" t="s">
        <v>972</v>
      </c>
      <c r="U55" s="1040" t="s">
        <v>969</v>
      </c>
      <c r="V55" s="1040" t="s">
        <v>477</v>
      </c>
      <c r="W55" s="1040" t="s">
        <v>72</v>
      </c>
      <c r="X55" s="177"/>
      <c r="Y55" s="177"/>
      <c r="Z55" s="177"/>
      <c r="AA55" s="177"/>
      <c r="AB55" s="177"/>
      <c r="AC55" s="177"/>
      <c r="AD55" s="177"/>
      <c r="AE55" s="177"/>
      <c r="AF55" s="177"/>
      <c r="AG55" s="177"/>
      <c r="AH55" s="177"/>
      <c r="AI55" s="177"/>
      <c r="AJ55" s="177"/>
      <c r="AK55" s="177"/>
      <c r="AL55" s="177"/>
      <c r="AM55" s="177"/>
      <c r="AN55" s="177"/>
      <c r="AO55" s="177"/>
      <c r="AP55" s="177"/>
      <c r="AQ55" s="177"/>
      <c r="AR55" s="177"/>
      <c r="AS55" s="177"/>
      <c r="AT55" s="177"/>
      <c r="AU55" s="177"/>
      <c r="AV55" s="177"/>
    </row>
    <row r="56" spans="1:48" ht="15" customHeight="1">
      <c r="A56" s="688" t="s">
        <v>199</v>
      </c>
      <c r="B56" s="17">
        <v>601</v>
      </c>
      <c r="C56" s="17">
        <v>64265</v>
      </c>
      <c r="D56" s="17">
        <v>5839</v>
      </c>
      <c r="E56" s="891">
        <v>15295</v>
      </c>
      <c r="F56" s="892">
        <v>12769</v>
      </c>
      <c r="G56" s="892">
        <v>11739</v>
      </c>
      <c r="H56" s="67">
        <v>11310</v>
      </c>
      <c r="I56" s="67">
        <v>14056</v>
      </c>
      <c r="J56" s="67">
        <v>2122</v>
      </c>
      <c r="K56" s="494"/>
      <c r="L56" s="177"/>
      <c r="N56" s="1440" t="s">
        <v>1950</v>
      </c>
      <c r="O56" s="2282"/>
      <c r="P56" s="2271"/>
      <c r="Q56" s="2283"/>
      <c r="R56" s="1040"/>
      <c r="S56" s="1040"/>
      <c r="T56" s="1040"/>
      <c r="U56" s="2284"/>
      <c r="V56" s="2284"/>
      <c r="W56" s="1040"/>
      <c r="X56" s="177"/>
      <c r="Y56" s="177"/>
      <c r="Z56" s="177"/>
      <c r="AA56" s="177"/>
      <c r="AB56" s="177"/>
      <c r="AC56" s="177"/>
      <c r="AD56" s="177"/>
      <c r="AE56" s="177"/>
      <c r="AF56" s="177"/>
      <c r="AG56" s="177"/>
      <c r="AH56" s="177"/>
      <c r="AI56" s="177"/>
      <c r="AJ56" s="177"/>
      <c r="AK56" s="177"/>
      <c r="AL56" s="177"/>
      <c r="AM56" s="177"/>
      <c r="AN56" s="177"/>
      <c r="AO56" s="177"/>
      <c r="AP56" s="177"/>
      <c r="AQ56" s="177"/>
      <c r="AR56" s="177"/>
      <c r="AS56" s="177"/>
      <c r="AT56" s="177"/>
      <c r="AU56" s="177"/>
      <c r="AV56" s="177"/>
    </row>
    <row r="57" spans="1:48" ht="15" customHeight="1">
      <c r="A57" s="688" t="s">
        <v>200</v>
      </c>
      <c r="B57" s="17">
        <v>738</v>
      </c>
      <c r="C57" s="17">
        <v>76583</v>
      </c>
      <c r="D57" s="17">
        <v>7874</v>
      </c>
      <c r="E57" s="891">
        <v>14211</v>
      </c>
      <c r="F57" s="892">
        <v>11558</v>
      </c>
      <c r="G57" s="892">
        <v>10626</v>
      </c>
      <c r="H57" s="67">
        <v>11229</v>
      </c>
      <c r="I57" s="67">
        <v>13883</v>
      </c>
      <c r="J57" s="67">
        <v>1683</v>
      </c>
      <c r="K57" s="494"/>
      <c r="L57" s="177"/>
      <c r="N57" s="1436" t="s">
        <v>1289</v>
      </c>
      <c r="O57" s="1441">
        <f t="shared" ref="O57:W57" si="3">SUM(O59:O70)</f>
        <v>9147</v>
      </c>
      <c r="P57" s="1441">
        <f t="shared" si="3"/>
        <v>819633</v>
      </c>
      <c r="Q57" s="1441">
        <f t="shared" si="3"/>
        <v>85802</v>
      </c>
      <c r="R57" s="1441">
        <f t="shared" si="3"/>
        <v>182418</v>
      </c>
      <c r="S57" s="1441">
        <f t="shared" si="3"/>
        <v>147883</v>
      </c>
      <c r="T57" s="1441">
        <f t="shared" si="3"/>
        <v>137217</v>
      </c>
      <c r="U57" s="1441">
        <f t="shared" si="3"/>
        <v>136171</v>
      </c>
      <c r="V57" s="1441">
        <f t="shared" si="3"/>
        <v>169078</v>
      </c>
      <c r="W57" s="1441">
        <f t="shared" si="3"/>
        <v>23387</v>
      </c>
      <c r="X57" s="177"/>
      <c r="Y57" s="177"/>
      <c r="Z57" s="177"/>
      <c r="AA57" s="177"/>
      <c r="AB57" s="177"/>
      <c r="AC57" s="177"/>
      <c r="AD57" s="177"/>
      <c r="AE57" s="177"/>
      <c r="AF57" s="177"/>
      <c r="AG57" s="177"/>
      <c r="AH57" s="177"/>
      <c r="AI57" s="177"/>
      <c r="AJ57" s="177"/>
      <c r="AK57" s="177"/>
      <c r="AL57" s="177"/>
      <c r="AM57" s="177"/>
      <c r="AN57" s="177"/>
      <c r="AO57" s="177"/>
      <c r="AP57" s="177"/>
      <c r="AQ57" s="177"/>
      <c r="AR57" s="177"/>
      <c r="AS57" s="177"/>
      <c r="AT57" s="177"/>
      <c r="AU57" s="177"/>
      <c r="AV57" s="177"/>
    </row>
    <row r="58" spans="1:48" ht="15" customHeight="1">
      <c r="A58" s="688" t="s">
        <v>201</v>
      </c>
      <c r="B58" s="17">
        <v>678</v>
      </c>
      <c r="C58" s="17">
        <v>65882</v>
      </c>
      <c r="D58" s="17">
        <v>5996</v>
      </c>
      <c r="E58" s="891">
        <v>14199</v>
      </c>
      <c r="F58" s="892">
        <v>11081</v>
      </c>
      <c r="G58" s="892">
        <v>9434</v>
      </c>
      <c r="H58" s="67">
        <v>11241</v>
      </c>
      <c r="I58" s="67">
        <v>13860</v>
      </c>
      <c r="J58" s="67">
        <v>1991</v>
      </c>
      <c r="K58" s="494"/>
      <c r="L58" s="177"/>
      <c r="N58" s="1436"/>
      <c r="O58" s="1436"/>
      <c r="P58" s="1436"/>
      <c r="Q58" s="1436"/>
      <c r="R58" s="1436"/>
      <c r="S58" s="1436"/>
      <c r="T58" s="1436"/>
      <c r="U58" s="1436"/>
      <c r="V58" s="1436"/>
      <c r="W58" s="1436"/>
      <c r="X58" s="177"/>
      <c r="Y58" s="177"/>
      <c r="Z58" s="177"/>
      <c r="AA58" s="177"/>
      <c r="AB58" s="177"/>
      <c r="AC58" s="177"/>
      <c r="AD58" s="177"/>
      <c r="AE58" s="177"/>
      <c r="AF58" s="177"/>
      <c r="AG58" s="177"/>
      <c r="AH58" s="177"/>
      <c r="AI58" s="177"/>
      <c r="AJ58" s="177"/>
      <c r="AK58" s="177"/>
      <c r="AL58" s="177"/>
      <c r="AM58" s="177"/>
      <c r="AN58" s="177"/>
      <c r="AO58" s="177"/>
      <c r="AP58" s="177"/>
      <c r="AQ58" s="177"/>
      <c r="AR58" s="177"/>
      <c r="AS58" s="177"/>
      <c r="AT58" s="177"/>
      <c r="AU58" s="177"/>
      <c r="AV58" s="177"/>
    </row>
    <row r="59" spans="1:48" ht="15" customHeight="1">
      <c r="A59" s="688" t="s">
        <v>202</v>
      </c>
      <c r="B59" s="17">
        <v>858</v>
      </c>
      <c r="C59" s="17">
        <v>66285</v>
      </c>
      <c r="D59" s="17">
        <v>7064</v>
      </c>
      <c r="E59" s="519">
        <v>14233</v>
      </c>
      <c r="F59" s="519">
        <v>10501</v>
      </c>
      <c r="G59" s="519">
        <v>8993</v>
      </c>
      <c r="H59" s="67">
        <v>11204</v>
      </c>
      <c r="I59" s="67">
        <v>13814</v>
      </c>
      <c r="J59" s="67">
        <v>1914</v>
      </c>
      <c r="K59" s="494"/>
      <c r="L59" s="177"/>
      <c r="N59" s="413" t="s">
        <v>1723</v>
      </c>
      <c r="O59" s="1123">
        <v>567</v>
      </c>
      <c r="P59" s="1123">
        <v>63604</v>
      </c>
      <c r="Q59" s="1123">
        <v>5992</v>
      </c>
      <c r="R59" s="1123">
        <v>16195</v>
      </c>
      <c r="S59" s="1124">
        <v>13710</v>
      </c>
      <c r="T59" s="1124">
        <v>12303</v>
      </c>
      <c r="U59" s="1124">
        <v>11390</v>
      </c>
      <c r="V59" s="1124">
        <v>14193</v>
      </c>
      <c r="W59" s="1124">
        <v>1977</v>
      </c>
      <c r="X59" s="177"/>
      <c r="Y59" s="177"/>
      <c r="Z59" s="177"/>
      <c r="AA59" s="177"/>
      <c r="AB59" s="177"/>
      <c r="AC59" s="177"/>
      <c r="AD59" s="177"/>
      <c r="AE59" s="177"/>
      <c r="AF59" s="177"/>
      <c r="AG59" s="177"/>
      <c r="AH59" s="177"/>
      <c r="AI59" s="177"/>
      <c r="AJ59" s="177"/>
      <c r="AK59" s="177"/>
      <c r="AL59" s="177"/>
      <c r="AM59" s="177"/>
      <c r="AN59" s="177"/>
      <c r="AO59" s="177"/>
      <c r="AP59" s="177"/>
      <c r="AQ59" s="177"/>
      <c r="AR59" s="177"/>
      <c r="AS59" s="177"/>
      <c r="AT59" s="177"/>
      <c r="AU59" s="177"/>
      <c r="AV59" s="177"/>
    </row>
    <row r="60" spans="1:48" ht="15" customHeight="1">
      <c r="A60" s="688" t="s">
        <v>203</v>
      </c>
      <c r="B60" s="17">
        <v>594</v>
      </c>
      <c r="C60" s="17">
        <v>68014</v>
      </c>
      <c r="D60" s="17">
        <v>6553</v>
      </c>
      <c r="E60" s="519">
        <v>14998</v>
      </c>
      <c r="F60" s="519">
        <v>11123</v>
      </c>
      <c r="G60" s="519">
        <v>9505</v>
      </c>
      <c r="H60" s="67">
        <v>11181</v>
      </c>
      <c r="I60" s="67">
        <v>13785</v>
      </c>
      <c r="J60" s="67">
        <v>2023</v>
      </c>
      <c r="K60" s="494"/>
      <c r="L60" s="177"/>
      <c r="N60" s="413" t="s">
        <v>1232</v>
      </c>
      <c r="O60" s="1123">
        <v>795</v>
      </c>
      <c r="P60" s="1123">
        <v>64426</v>
      </c>
      <c r="Q60" s="1123">
        <v>7239</v>
      </c>
      <c r="R60" s="1123">
        <v>15020</v>
      </c>
      <c r="S60" s="1124">
        <v>13059</v>
      </c>
      <c r="T60" s="1124">
        <v>11761</v>
      </c>
      <c r="U60" s="1124">
        <v>11368</v>
      </c>
      <c r="V60" s="1124">
        <v>14185</v>
      </c>
      <c r="W60" s="1124">
        <v>1692</v>
      </c>
      <c r="X60" s="177"/>
      <c r="Y60" s="177"/>
      <c r="Z60" s="177"/>
      <c r="AA60" s="177"/>
      <c r="AB60" s="177"/>
      <c r="AC60" s="177"/>
      <c r="AD60" s="177"/>
      <c r="AE60" s="177"/>
      <c r="AF60" s="177"/>
      <c r="AG60" s="177"/>
      <c r="AH60" s="177"/>
      <c r="AI60" s="177"/>
      <c r="AJ60" s="177"/>
      <c r="AK60" s="177"/>
      <c r="AL60" s="177"/>
      <c r="AM60" s="177"/>
      <c r="AN60" s="177"/>
      <c r="AO60" s="177"/>
      <c r="AP60" s="177"/>
      <c r="AQ60" s="177"/>
      <c r="AR60" s="177"/>
      <c r="AS60" s="177"/>
      <c r="AT60" s="177"/>
      <c r="AU60" s="177"/>
      <c r="AV60" s="177"/>
    </row>
    <row r="61" spans="1:48" ht="15" customHeight="1">
      <c r="A61" s="688" t="s">
        <v>204</v>
      </c>
      <c r="B61" s="17">
        <v>694</v>
      </c>
      <c r="C61" s="17">
        <v>66819</v>
      </c>
      <c r="D61" s="17">
        <v>6908</v>
      </c>
      <c r="E61" s="519">
        <v>14677</v>
      </c>
      <c r="F61" s="519">
        <v>11514</v>
      </c>
      <c r="G61" s="519">
        <v>9731</v>
      </c>
      <c r="H61" s="67">
        <v>11147</v>
      </c>
      <c r="I61" s="67">
        <v>13744</v>
      </c>
      <c r="J61" s="67">
        <v>1879</v>
      </c>
      <c r="K61" s="494"/>
      <c r="L61" s="177"/>
      <c r="N61" s="413" t="s">
        <v>199</v>
      </c>
      <c r="O61" s="1123">
        <v>650</v>
      </c>
      <c r="P61" s="1123">
        <v>73693</v>
      </c>
      <c r="Q61" s="1123">
        <v>8243</v>
      </c>
      <c r="R61" s="1123">
        <v>16587</v>
      </c>
      <c r="S61" s="1124">
        <v>13445</v>
      </c>
      <c r="T61" s="1124">
        <v>12428</v>
      </c>
      <c r="U61" s="1124">
        <v>11371</v>
      </c>
      <c r="V61" s="1124">
        <v>14173</v>
      </c>
      <c r="W61" s="1124">
        <v>2023</v>
      </c>
      <c r="X61" s="177"/>
      <c r="Y61" s="177"/>
      <c r="Z61" s="177"/>
      <c r="AA61" s="177"/>
      <c r="AB61" s="177"/>
      <c r="AC61" s="177"/>
      <c r="AD61" s="177"/>
      <c r="AE61" s="177"/>
      <c r="AF61" s="177"/>
      <c r="AG61" s="177"/>
      <c r="AH61" s="177"/>
      <c r="AI61" s="177"/>
      <c r="AJ61" s="177"/>
      <c r="AK61" s="177"/>
      <c r="AL61" s="177"/>
      <c r="AM61" s="177"/>
      <c r="AN61" s="177"/>
      <c r="AO61" s="177"/>
      <c r="AP61" s="177"/>
      <c r="AQ61" s="177"/>
      <c r="AR61" s="177"/>
      <c r="AS61" s="177"/>
      <c r="AT61" s="177"/>
      <c r="AU61" s="177"/>
      <c r="AV61" s="177"/>
    </row>
    <row r="62" spans="1:48" ht="15" customHeight="1">
      <c r="A62" s="687" t="s">
        <v>205</v>
      </c>
      <c r="B62" s="17">
        <v>699</v>
      </c>
      <c r="C62" s="17">
        <v>68548</v>
      </c>
      <c r="D62" s="17">
        <v>6954</v>
      </c>
      <c r="E62" s="519">
        <v>14310</v>
      </c>
      <c r="F62" s="519">
        <v>11193</v>
      </c>
      <c r="G62" s="519">
        <v>10626</v>
      </c>
      <c r="H62" s="67">
        <v>11130</v>
      </c>
      <c r="I62" s="67">
        <v>13742</v>
      </c>
      <c r="J62" s="67">
        <v>2062</v>
      </c>
      <c r="K62" s="494"/>
      <c r="L62" s="177"/>
      <c r="N62" s="413" t="s">
        <v>200</v>
      </c>
      <c r="O62" s="1123">
        <v>697</v>
      </c>
      <c r="P62" s="1123">
        <v>67250</v>
      </c>
      <c r="Q62" s="1123">
        <v>7194</v>
      </c>
      <c r="R62" s="1123">
        <v>14169</v>
      </c>
      <c r="S62" s="1124">
        <v>11657</v>
      </c>
      <c r="T62" s="1124">
        <v>10726</v>
      </c>
      <c r="U62" s="1124">
        <v>11354</v>
      </c>
      <c r="V62" s="1124">
        <v>14119</v>
      </c>
      <c r="W62" s="1124">
        <v>1758</v>
      </c>
      <c r="X62" s="177"/>
      <c r="Y62" s="177"/>
      <c r="Z62" s="177"/>
      <c r="AA62" s="177"/>
      <c r="AB62" s="177"/>
      <c r="AC62" s="177"/>
      <c r="AD62" s="177"/>
      <c r="AE62" s="177"/>
      <c r="AF62" s="177"/>
      <c r="AG62" s="177"/>
      <c r="AH62" s="177"/>
      <c r="AI62" s="177"/>
      <c r="AJ62" s="177"/>
      <c r="AK62" s="177"/>
      <c r="AL62" s="177"/>
      <c r="AM62" s="177"/>
      <c r="AN62" s="177"/>
      <c r="AO62" s="177"/>
      <c r="AP62" s="177"/>
      <c r="AQ62" s="177"/>
      <c r="AR62" s="177"/>
      <c r="AS62" s="177"/>
      <c r="AT62" s="177"/>
      <c r="AU62" s="177"/>
      <c r="AV62" s="177"/>
    </row>
    <row r="63" spans="1:48" ht="15" customHeight="1">
      <c r="A63" s="688" t="s">
        <v>1262</v>
      </c>
      <c r="B63" s="17">
        <v>678</v>
      </c>
      <c r="C63" s="17">
        <v>69669</v>
      </c>
      <c r="D63" s="17">
        <v>7189</v>
      </c>
      <c r="E63" s="519">
        <v>15507</v>
      </c>
      <c r="F63" s="519">
        <v>11822</v>
      </c>
      <c r="G63" s="519">
        <v>11129</v>
      </c>
      <c r="H63" s="67">
        <v>11156</v>
      </c>
      <c r="I63" s="67">
        <v>13768</v>
      </c>
      <c r="J63" s="67">
        <v>1961</v>
      </c>
      <c r="K63" s="494"/>
      <c r="L63" s="177"/>
      <c r="N63" s="413" t="s">
        <v>201</v>
      </c>
      <c r="O63" s="1123">
        <v>666</v>
      </c>
      <c r="P63" s="1123">
        <v>69561</v>
      </c>
      <c r="Q63" s="1123">
        <v>6685</v>
      </c>
      <c r="R63" s="1123">
        <v>14521</v>
      </c>
      <c r="S63" s="1124">
        <v>11164</v>
      </c>
      <c r="T63" s="1124">
        <v>10754</v>
      </c>
      <c r="U63" s="1124">
        <v>11383</v>
      </c>
      <c r="V63" s="1124">
        <v>14133</v>
      </c>
      <c r="W63" s="1124">
        <v>2078</v>
      </c>
      <c r="X63" s="177"/>
      <c r="Y63" s="177"/>
      <c r="Z63" s="177"/>
      <c r="AA63" s="177"/>
      <c r="AB63" s="177"/>
      <c r="AC63" s="177"/>
      <c r="AD63" s="177"/>
      <c r="AE63" s="177"/>
      <c r="AF63" s="177"/>
      <c r="AG63" s="177"/>
      <c r="AH63" s="177"/>
      <c r="AI63" s="177"/>
      <c r="AJ63" s="177"/>
      <c r="AK63" s="177"/>
      <c r="AL63" s="177"/>
      <c r="AM63" s="177"/>
      <c r="AN63" s="177"/>
      <c r="AO63" s="177"/>
      <c r="AP63" s="177"/>
      <c r="AQ63" s="177"/>
      <c r="AR63" s="177"/>
      <c r="AS63" s="177"/>
      <c r="AT63" s="177"/>
      <c r="AU63" s="177"/>
      <c r="AV63" s="177"/>
    </row>
    <row r="64" spans="1:48" ht="15" customHeight="1">
      <c r="A64" s="688" t="s">
        <v>206</v>
      </c>
      <c r="B64" s="252">
        <v>569</v>
      </c>
      <c r="C64" s="252">
        <v>65037</v>
      </c>
      <c r="D64" s="252">
        <v>6973</v>
      </c>
      <c r="E64" s="516">
        <v>14638</v>
      </c>
      <c r="F64" s="516">
        <v>12246</v>
      </c>
      <c r="G64" s="516">
        <v>11413</v>
      </c>
      <c r="H64" s="67">
        <v>11161</v>
      </c>
      <c r="I64" s="67">
        <v>13754</v>
      </c>
      <c r="J64" s="67">
        <v>1814</v>
      </c>
      <c r="K64" s="494"/>
      <c r="L64" s="177"/>
      <c r="N64" s="413" t="s">
        <v>202</v>
      </c>
      <c r="O64" s="1123">
        <v>842</v>
      </c>
      <c r="P64" s="1123">
        <v>71015</v>
      </c>
      <c r="Q64" s="1123">
        <v>7678</v>
      </c>
      <c r="R64" s="1123">
        <v>14603</v>
      </c>
      <c r="S64" s="1124">
        <v>10913</v>
      </c>
      <c r="T64" s="1124">
        <v>10758</v>
      </c>
      <c r="U64" s="1124">
        <v>11356</v>
      </c>
      <c r="V64" s="1124">
        <v>14077</v>
      </c>
      <c r="W64" s="1124">
        <v>1832</v>
      </c>
      <c r="X64" s="177"/>
      <c r="Y64" s="177"/>
      <c r="Z64" s="177"/>
      <c r="AA64" s="177"/>
      <c r="AB64" s="177"/>
      <c r="AC64" s="177"/>
      <c r="AD64" s="177"/>
      <c r="AE64" s="177"/>
      <c r="AF64" s="177"/>
      <c r="AG64" s="177"/>
      <c r="AH64" s="177"/>
      <c r="AI64" s="177"/>
      <c r="AJ64" s="177"/>
      <c r="AK64" s="177"/>
      <c r="AL64" s="177"/>
      <c r="AM64" s="177"/>
      <c r="AN64" s="177"/>
      <c r="AO64" s="177"/>
      <c r="AP64" s="177"/>
      <c r="AQ64" s="177"/>
      <c r="AR64" s="177"/>
      <c r="AS64" s="177"/>
      <c r="AT64" s="177"/>
      <c r="AU64" s="177"/>
      <c r="AV64" s="177"/>
    </row>
    <row r="65" spans="1:48" ht="15" customHeight="1">
      <c r="A65" s="688"/>
      <c r="B65" s="17"/>
      <c r="C65" s="17"/>
      <c r="D65" s="17"/>
      <c r="E65" s="519"/>
      <c r="F65" s="519"/>
      <c r="G65" s="519"/>
      <c r="H65" s="67"/>
      <c r="I65" s="67"/>
      <c r="J65" s="67"/>
      <c r="K65" s="494"/>
      <c r="L65" s="177"/>
      <c r="N65" s="413" t="s">
        <v>203</v>
      </c>
      <c r="O65" s="1123">
        <v>1075</v>
      </c>
      <c r="P65" s="1123">
        <v>68151</v>
      </c>
      <c r="Q65" s="1123">
        <v>8262</v>
      </c>
      <c r="R65" s="1123">
        <v>14523</v>
      </c>
      <c r="S65" s="1124">
        <v>11870</v>
      </c>
      <c r="T65" s="1124">
        <v>11083</v>
      </c>
      <c r="U65" s="1124">
        <v>11328</v>
      </c>
      <c r="V65" s="1124">
        <v>14015</v>
      </c>
      <c r="W65" s="1124">
        <v>2071</v>
      </c>
      <c r="X65" s="177"/>
      <c r="Y65" s="177"/>
      <c r="Z65" s="177"/>
      <c r="AA65" s="177"/>
      <c r="AB65" s="177"/>
      <c r="AC65" s="177"/>
      <c r="AD65" s="177"/>
      <c r="AE65" s="177"/>
      <c r="AF65" s="177"/>
      <c r="AG65" s="177"/>
      <c r="AH65" s="177"/>
      <c r="AI65" s="177"/>
      <c r="AJ65" s="177"/>
      <c r="AK65" s="177"/>
      <c r="AL65" s="177"/>
      <c r="AM65" s="177"/>
      <c r="AN65" s="177"/>
      <c r="AO65" s="177"/>
      <c r="AP65" s="177"/>
      <c r="AQ65" s="177"/>
      <c r="AR65" s="177"/>
      <c r="AS65" s="177"/>
      <c r="AT65" s="177"/>
      <c r="AU65" s="177"/>
      <c r="AV65" s="177"/>
    </row>
    <row r="66" spans="1:48" ht="15" customHeight="1" thickBot="1">
      <c r="A66" s="521" t="s">
        <v>36</v>
      </c>
      <c r="B66" s="2119">
        <f>((B64/RIGHT(B52,6))*100)-100</f>
        <v>-31.528279181708783</v>
      </c>
      <c r="C66" s="2119">
        <f t="shared" ref="C66:I66" si="4">((C64/RIGHT(C52,6))*100)-100</f>
        <v>-1.8131586098614036</v>
      </c>
      <c r="D66" s="2119">
        <f t="shared" si="4"/>
        <v>0.83875632682574519</v>
      </c>
      <c r="E66" s="2117">
        <f>IFERROR(((E64/RIGHT(E52,6))*100)-100,"-")</f>
        <v>-2.5367867368000532</v>
      </c>
      <c r="F66" s="2117">
        <f>IFERROR(((F64/RIGHT(F52,6))*100)-100,"-")</f>
        <v>-0.86618635149356749</v>
      </c>
      <c r="G66" s="2117">
        <f>IFERROR(((G64/RIGHT(G52,6))*100)-100,"-")</f>
        <v>1.7564194008559184</v>
      </c>
      <c r="H66" s="2119">
        <f t="shared" si="4"/>
        <v>-1.4133027117745769</v>
      </c>
      <c r="I66" s="2119">
        <f t="shared" si="4"/>
        <v>-1.897289586305277</v>
      </c>
      <c r="J66" s="1761">
        <f>((J64/RIGHT(J52,6))*100)-100</f>
        <v>-7.872016251904526</v>
      </c>
      <c r="K66" s="494"/>
      <c r="L66" s="177"/>
      <c r="N66" s="413" t="s">
        <v>204</v>
      </c>
      <c r="O66" s="1123">
        <v>711</v>
      </c>
      <c r="P66" s="1123">
        <v>70399</v>
      </c>
      <c r="Q66" s="1123">
        <v>6451</v>
      </c>
      <c r="R66" s="1123">
        <v>14938</v>
      </c>
      <c r="S66" s="1124">
        <v>12288</v>
      </c>
      <c r="T66" s="1124">
        <v>11209</v>
      </c>
      <c r="U66" s="1124">
        <v>11339</v>
      </c>
      <c r="V66" s="1124">
        <v>14046</v>
      </c>
      <c r="W66" s="1124">
        <v>1942</v>
      </c>
      <c r="X66" s="177"/>
      <c r="Y66" s="177"/>
      <c r="Z66" s="177"/>
      <c r="AA66" s="177"/>
      <c r="AB66" s="177"/>
      <c r="AC66" s="177"/>
      <c r="AD66" s="177"/>
      <c r="AE66" s="177"/>
      <c r="AF66" s="177"/>
      <c r="AG66" s="177"/>
      <c r="AH66" s="177"/>
      <c r="AI66" s="177"/>
      <c r="AJ66" s="177"/>
      <c r="AK66" s="177"/>
      <c r="AL66" s="177"/>
      <c r="AM66" s="177"/>
      <c r="AN66" s="177"/>
      <c r="AO66" s="177"/>
      <c r="AP66" s="177"/>
      <c r="AQ66" s="177"/>
      <c r="AR66" s="177"/>
      <c r="AS66" s="177"/>
      <c r="AT66" s="177"/>
      <c r="AU66" s="177"/>
      <c r="AV66" s="177"/>
    </row>
    <row r="67" spans="1:48" ht="15" customHeight="1">
      <c r="A67" s="2287"/>
      <c r="B67" s="2255" t="s">
        <v>875</v>
      </c>
      <c r="C67" s="2255"/>
      <c r="D67" s="2255"/>
      <c r="E67" s="2255" t="s">
        <v>973</v>
      </c>
      <c r="F67" s="2255"/>
      <c r="G67" s="2255"/>
      <c r="H67" s="2255" t="s">
        <v>974</v>
      </c>
      <c r="I67" s="2290"/>
      <c r="J67" s="2290"/>
      <c r="K67" s="494"/>
      <c r="L67" s="177"/>
      <c r="N67" s="413" t="s">
        <v>205</v>
      </c>
      <c r="O67" s="1123">
        <v>745</v>
      </c>
      <c r="P67" s="1123">
        <v>68941</v>
      </c>
      <c r="Q67" s="1123">
        <v>7638</v>
      </c>
      <c r="R67" s="1123">
        <v>15049</v>
      </c>
      <c r="S67" s="1124">
        <v>11588</v>
      </c>
      <c r="T67" s="1124">
        <v>10877</v>
      </c>
      <c r="U67" s="1124">
        <v>11327</v>
      </c>
      <c r="V67" s="1124">
        <v>14029</v>
      </c>
      <c r="W67" s="1124">
        <v>1851</v>
      </c>
      <c r="X67" s="177"/>
      <c r="Y67" s="177"/>
      <c r="Z67" s="177"/>
      <c r="AA67" s="177"/>
      <c r="AB67" s="177"/>
      <c r="AC67" s="177"/>
      <c r="AD67" s="177"/>
      <c r="AE67" s="177"/>
      <c r="AF67" s="177"/>
      <c r="AG67" s="177"/>
      <c r="AH67" s="177"/>
      <c r="AI67" s="177"/>
      <c r="AJ67" s="177"/>
      <c r="AK67" s="177"/>
      <c r="AL67" s="177"/>
      <c r="AM67" s="177"/>
      <c r="AN67" s="177"/>
      <c r="AO67" s="177"/>
      <c r="AP67" s="177"/>
      <c r="AQ67" s="177"/>
      <c r="AR67" s="177"/>
      <c r="AS67" s="177"/>
      <c r="AT67" s="177"/>
      <c r="AU67" s="177"/>
      <c r="AV67" s="177"/>
    </row>
    <row r="68" spans="1:48" ht="15" customHeight="1">
      <c r="A68" s="2288"/>
      <c r="B68" s="2289"/>
      <c r="C68" s="2289"/>
      <c r="D68" s="2289"/>
      <c r="E68" s="2289"/>
      <c r="F68" s="2289"/>
      <c r="G68" s="2289"/>
      <c r="H68" s="2291"/>
      <c r="I68" s="2291"/>
      <c r="J68" s="2291"/>
      <c r="K68" s="494"/>
      <c r="L68" s="177"/>
      <c r="N68" s="771" t="s">
        <v>1262</v>
      </c>
      <c r="O68" s="1123">
        <v>600</v>
      </c>
      <c r="P68" s="1123">
        <v>71769</v>
      </c>
      <c r="Q68" s="1123">
        <v>6417</v>
      </c>
      <c r="R68" s="1123">
        <v>15456</v>
      </c>
      <c r="S68" s="1124">
        <v>11973</v>
      </c>
      <c r="T68" s="1124">
        <v>11201</v>
      </c>
      <c r="U68" s="1124">
        <v>11323</v>
      </c>
      <c r="V68" s="1124">
        <v>14050</v>
      </c>
      <c r="W68" s="1124">
        <v>1970</v>
      </c>
      <c r="X68" s="177"/>
      <c r="Y68" s="177"/>
      <c r="Z68" s="177"/>
      <c r="AA68" s="177"/>
      <c r="AB68" s="177"/>
      <c r="AC68" s="177"/>
      <c r="AD68" s="177"/>
      <c r="AE68" s="177"/>
      <c r="AF68" s="177"/>
      <c r="AG68" s="177"/>
      <c r="AH68" s="177"/>
      <c r="AI68" s="177"/>
      <c r="AJ68" s="177"/>
      <c r="AK68" s="177"/>
      <c r="AL68" s="177"/>
      <c r="AM68" s="177"/>
      <c r="AN68" s="177"/>
      <c r="AO68" s="177"/>
      <c r="AP68" s="177"/>
      <c r="AQ68" s="177"/>
      <c r="AR68" s="177"/>
      <c r="AS68" s="177"/>
      <c r="AT68" s="177"/>
      <c r="AU68" s="177"/>
      <c r="AV68" s="177"/>
    </row>
    <row r="69" spans="1:48" ht="15" customHeight="1">
      <c r="A69" s="522"/>
      <c r="B69" s="523"/>
      <c r="C69" s="524"/>
      <c r="D69" s="524"/>
      <c r="E69" s="524"/>
      <c r="F69" s="524"/>
      <c r="G69" s="524"/>
      <c r="H69" s="538"/>
      <c r="I69" s="538"/>
      <c r="J69" s="538"/>
      <c r="K69" s="494"/>
      <c r="L69" s="177"/>
      <c r="N69" s="771" t="s">
        <v>206</v>
      </c>
      <c r="O69" s="1123">
        <v>831</v>
      </c>
      <c r="P69" s="1123">
        <v>66238</v>
      </c>
      <c r="Q69" s="1123">
        <v>6915</v>
      </c>
      <c r="R69" s="1123">
        <v>15019</v>
      </c>
      <c r="S69" s="1124">
        <v>12353</v>
      </c>
      <c r="T69" s="1124">
        <v>11216</v>
      </c>
      <c r="U69" s="1124">
        <v>11321</v>
      </c>
      <c r="V69" s="1124">
        <v>14020</v>
      </c>
      <c r="W69" s="1124">
        <v>1969</v>
      </c>
      <c r="X69" s="177"/>
      <c r="Y69" s="177"/>
      <c r="Z69" s="177"/>
      <c r="AA69" s="177"/>
      <c r="AB69" s="177"/>
      <c r="AC69" s="177"/>
      <c r="AD69" s="177"/>
      <c r="AE69" s="177"/>
      <c r="AF69" s="177"/>
      <c r="AG69" s="177"/>
      <c r="AH69" s="177"/>
      <c r="AI69" s="177"/>
      <c r="AJ69" s="177"/>
      <c r="AK69" s="177"/>
      <c r="AL69" s="177"/>
      <c r="AM69" s="177"/>
      <c r="AN69" s="177"/>
      <c r="AO69" s="177"/>
      <c r="AP69" s="177"/>
      <c r="AQ69" s="177"/>
      <c r="AR69" s="177"/>
      <c r="AS69" s="177"/>
      <c r="AT69" s="177"/>
      <c r="AU69" s="177"/>
      <c r="AV69" s="177"/>
    </row>
    <row r="70" spans="1:48" ht="15" customHeight="1">
      <c r="A70" s="177"/>
      <c r="B70" s="2274"/>
      <c r="C70" s="2274"/>
      <c r="D70" s="2274"/>
      <c r="E70" s="177"/>
      <c r="F70" s="177"/>
      <c r="G70" s="177"/>
      <c r="H70" s="177"/>
      <c r="I70" s="177"/>
      <c r="J70" s="177"/>
      <c r="K70" s="494"/>
      <c r="L70" s="177"/>
      <c r="N70" s="771" t="s">
        <v>207</v>
      </c>
      <c r="O70" s="1123">
        <v>968</v>
      </c>
      <c r="P70" s="1123">
        <v>64586</v>
      </c>
      <c r="Q70" s="1123">
        <v>7088</v>
      </c>
      <c r="R70" s="1123">
        <v>16338</v>
      </c>
      <c r="S70" s="1124">
        <v>13863</v>
      </c>
      <c r="T70" s="1124">
        <v>12901</v>
      </c>
      <c r="U70" s="1124">
        <v>11311</v>
      </c>
      <c r="V70" s="1124">
        <v>14038</v>
      </c>
      <c r="W70" s="1124">
        <v>2224</v>
      </c>
      <c r="X70" s="177"/>
      <c r="Y70" s="177"/>
      <c r="Z70" s="177"/>
      <c r="AA70" s="177"/>
      <c r="AB70" s="177"/>
      <c r="AC70" s="177"/>
      <c r="AD70" s="177"/>
      <c r="AE70" s="177"/>
      <c r="AF70" s="177"/>
      <c r="AG70" s="177"/>
      <c r="AH70" s="177"/>
      <c r="AI70" s="177"/>
      <c r="AJ70" s="177"/>
      <c r="AK70" s="177"/>
      <c r="AL70" s="177"/>
      <c r="AM70" s="177"/>
      <c r="AN70" s="177"/>
      <c r="AO70" s="177"/>
      <c r="AP70" s="177"/>
      <c r="AQ70" s="177"/>
      <c r="AR70" s="177"/>
      <c r="AS70" s="177"/>
      <c r="AT70" s="177"/>
      <c r="AU70" s="177"/>
      <c r="AV70" s="177"/>
    </row>
    <row r="71" spans="1:48" ht="15" customHeight="1">
      <c r="A71" s="177"/>
      <c r="B71" s="2275"/>
      <c r="C71" s="2275"/>
      <c r="D71" s="2275"/>
      <c r="E71" s="177"/>
      <c r="F71" s="177"/>
      <c r="G71" s="177"/>
      <c r="H71" s="177"/>
      <c r="I71" s="177"/>
      <c r="J71" s="177"/>
      <c r="K71" s="494"/>
      <c r="L71" s="177"/>
      <c r="S71" s="537"/>
      <c r="U71" s="192"/>
      <c r="V71" s="177"/>
      <c r="W71" s="177"/>
      <c r="X71" s="177"/>
      <c r="Y71" s="177"/>
      <c r="Z71" s="177"/>
      <c r="AA71" s="177"/>
      <c r="AB71" s="177"/>
      <c r="AC71" s="177"/>
      <c r="AD71" s="177"/>
      <c r="AE71" s="177"/>
      <c r="AF71" s="177"/>
      <c r="AG71" s="177"/>
      <c r="AH71" s="177"/>
      <c r="AI71" s="177"/>
      <c r="AJ71" s="177"/>
      <c r="AK71" s="177"/>
      <c r="AL71" s="177"/>
      <c r="AM71" s="177"/>
      <c r="AN71" s="177"/>
      <c r="AO71" s="177"/>
      <c r="AP71" s="177"/>
      <c r="AQ71" s="177"/>
      <c r="AR71" s="177"/>
      <c r="AS71" s="177"/>
      <c r="AT71" s="177"/>
      <c r="AU71" s="177"/>
      <c r="AV71" s="177"/>
    </row>
    <row r="72" spans="1:48" ht="15" customHeight="1">
      <c r="A72" s="177"/>
      <c r="B72" s="177"/>
      <c r="C72" s="177"/>
      <c r="D72" s="177"/>
      <c r="E72" s="177"/>
      <c r="F72" s="177"/>
      <c r="G72" s="177"/>
      <c r="H72" s="177"/>
      <c r="I72" s="177"/>
      <c r="J72" s="177"/>
      <c r="K72" s="494"/>
      <c r="L72" s="177"/>
      <c r="S72" s="537"/>
      <c r="U72" s="192"/>
      <c r="V72" s="177"/>
      <c r="W72" s="177"/>
      <c r="X72" s="177"/>
      <c r="Y72" s="177"/>
      <c r="Z72" s="177"/>
      <c r="AA72" s="177"/>
      <c r="AB72" s="177"/>
      <c r="AC72" s="177"/>
      <c r="AD72" s="177"/>
      <c r="AE72" s="177"/>
      <c r="AF72" s="177"/>
      <c r="AG72" s="177"/>
      <c r="AH72" s="177"/>
      <c r="AI72" s="177"/>
      <c r="AJ72" s="177"/>
      <c r="AK72" s="177"/>
      <c r="AL72" s="177"/>
      <c r="AM72" s="177"/>
      <c r="AN72" s="177"/>
      <c r="AO72" s="177"/>
      <c r="AP72" s="177"/>
      <c r="AQ72" s="177"/>
      <c r="AR72" s="177"/>
      <c r="AS72" s="177"/>
      <c r="AT72" s="177"/>
      <c r="AU72" s="177"/>
      <c r="AV72" s="177"/>
    </row>
    <row r="73" spans="1:48" ht="15" customHeight="1">
      <c r="E73" s="540"/>
      <c r="K73" s="177"/>
      <c r="L73" s="177"/>
      <c r="S73" s="537"/>
      <c r="U73" s="192"/>
      <c r="V73" s="177"/>
      <c r="W73" s="177"/>
      <c r="X73" s="177"/>
      <c r="Y73" s="177"/>
      <c r="Z73" s="177"/>
      <c r="AA73" s="177"/>
      <c r="AB73" s="177"/>
      <c r="AC73" s="177"/>
      <c r="AD73" s="177"/>
      <c r="AE73" s="177"/>
      <c r="AF73" s="177"/>
      <c r="AG73" s="177"/>
      <c r="AH73" s="177"/>
      <c r="AI73" s="177"/>
      <c r="AJ73" s="177"/>
      <c r="AK73" s="177"/>
      <c r="AL73" s="177"/>
      <c r="AM73" s="177"/>
      <c r="AN73" s="177"/>
      <c r="AO73" s="177"/>
      <c r="AP73" s="177"/>
      <c r="AQ73" s="177"/>
      <c r="AR73" s="177"/>
      <c r="AS73" s="177"/>
      <c r="AT73" s="177"/>
      <c r="AU73" s="177"/>
      <c r="AV73" s="177"/>
    </row>
    <row r="74" spans="1:48" ht="15" customHeight="1">
      <c r="E74" s="540"/>
      <c r="K74" s="177"/>
      <c r="L74" s="177"/>
      <c r="S74" s="537"/>
      <c r="U74" s="192"/>
      <c r="V74" s="177"/>
      <c r="W74" s="177"/>
      <c r="X74" s="177"/>
      <c r="Y74" s="177"/>
      <c r="Z74" s="177"/>
      <c r="AA74" s="177"/>
      <c r="AB74" s="177"/>
      <c r="AC74" s="177"/>
      <c r="AD74" s="177"/>
      <c r="AE74" s="177"/>
      <c r="AF74" s="177"/>
      <c r="AG74" s="177"/>
      <c r="AH74" s="177"/>
      <c r="AI74" s="177"/>
      <c r="AJ74" s="177"/>
      <c r="AK74" s="177"/>
      <c r="AL74" s="177"/>
      <c r="AM74" s="177"/>
      <c r="AN74" s="177"/>
      <c r="AO74" s="177"/>
      <c r="AP74" s="177"/>
      <c r="AQ74" s="177"/>
      <c r="AR74" s="177"/>
      <c r="AS74" s="177"/>
      <c r="AT74" s="177"/>
      <c r="AU74" s="177"/>
      <c r="AV74" s="177"/>
    </row>
    <row r="75" spans="1:48" ht="15" customHeight="1">
      <c r="E75" s="76"/>
      <c r="F75" s="540"/>
      <c r="K75" s="177"/>
      <c r="L75" s="177"/>
      <c r="S75" s="537"/>
      <c r="U75" s="192"/>
      <c r="V75" s="177"/>
      <c r="W75" s="177"/>
      <c r="X75" s="177"/>
      <c r="Y75" s="177"/>
      <c r="Z75" s="177"/>
      <c r="AA75" s="177"/>
      <c r="AB75" s="177"/>
      <c r="AC75" s="177"/>
      <c r="AD75" s="177"/>
      <c r="AE75" s="177"/>
      <c r="AF75" s="177"/>
      <c r="AG75" s="177"/>
      <c r="AH75" s="177"/>
      <c r="AI75" s="177"/>
      <c r="AJ75" s="177"/>
      <c r="AK75" s="177"/>
      <c r="AL75" s="177"/>
      <c r="AM75" s="177"/>
      <c r="AN75" s="177"/>
      <c r="AO75" s="177"/>
      <c r="AP75" s="177"/>
      <c r="AQ75" s="177"/>
      <c r="AR75" s="177"/>
      <c r="AS75" s="177"/>
      <c r="AT75" s="177"/>
      <c r="AU75" s="177"/>
      <c r="AV75" s="177"/>
    </row>
    <row r="76" spans="1:48" ht="15" customHeight="1" thickBot="1">
      <c r="A76" s="1054" t="s">
        <v>1474</v>
      </c>
      <c r="L76" s="177"/>
      <c r="S76" s="537"/>
      <c r="U76" s="192"/>
      <c r="V76" s="177"/>
      <c r="W76" s="177"/>
      <c r="X76" s="177"/>
      <c r="Y76" s="177"/>
      <c r="Z76" s="177"/>
      <c r="AA76" s="177"/>
      <c r="AB76" s="177"/>
      <c r="AC76" s="177"/>
      <c r="AD76" s="177"/>
      <c r="AE76" s="177"/>
      <c r="AF76" s="177"/>
      <c r="AG76" s="177"/>
      <c r="AH76" s="177"/>
      <c r="AI76" s="177"/>
      <c r="AJ76" s="177"/>
      <c r="AK76" s="177"/>
      <c r="AL76" s="177"/>
      <c r="AM76" s="177"/>
      <c r="AN76" s="177"/>
      <c r="AO76" s="177"/>
      <c r="AP76" s="177"/>
      <c r="AQ76" s="177"/>
      <c r="AR76" s="177"/>
      <c r="AS76" s="177"/>
      <c r="AT76" s="177"/>
      <c r="AU76" s="177"/>
      <c r="AV76" s="177"/>
    </row>
    <row r="77" spans="1:48" ht="15" customHeight="1">
      <c r="A77" s="2251" t="s">
        <v>5</v>
      </c>
      <c r="B77" s="2249" t="s">
        <v>962</v>
      </c>
      <c r="C77" s="2250"/>
      <c r="D77" s="2251"/>
      <c r="E77" s="2249" t="s">
        <v>963</v>
      </c>
      <c r="F77" s="2250"/>
      <c r="G77" s="2251"/>
      <c r="H77" s="2285" t="s">
        <v>964</v>
      </c>
      <c r="I77" s="2286"/>
      <c r="J77" s="2286"/>
      <c r="S77" s="537"/>
      <c r="U77" s="192"/>
      <c r="V77" s="177"/>
      <c r="W77" s="177"/>
      <c r="X77" s="177"/>
      <c r="Y77" s="177"/>
      <c r="Z77" s="177"/>
      <c r="AA77" s="177"/>
      <c r="AB77" s="177"/>
      <c r="AC77" s="177"/>
      <c r="AD77" s="177"/>
      <c r="AE77" s="177"/>
      <c r="AF77" s="177"/>
      <c r="AG77" s="177"/>
      <c r="AH77" s="177"/>
      <c r="AI77" s="177"/>
      <c r="AJ77" s="177"/>
      <c r="AK77" s="177"/>
      <c r="AL77" s="177"/>
      <c r="AM77" s="177"/>
      <c r="AN77" s="177"/>
      <c r="AO77" s="177"/>
      <c r="AP77" s="177"/>
      <c r="AQ77" s="177"/>
      <c r="AR77" s="177"/>
      <c r="AS77" s="177"/>
      <c r="AT77" s="177"/>
      <c r="AU77" s="177"/>
      <c r="AV77" s="177"/>
    </row>
    <row r="78" spans="1:48" ht="15" customHeight="1">
      <c r="A78" s="2252"/>
      <c r="B78" s="511" t="s">
        <v>69</v>
      </c>
      <c r="C78" s="511" t="s">
        <v>70</v>
      </c>
      <c r="D78" s="511" t="s">
        <v>916</v>
      </c>
      <c r="E78" s="512" t="s">
        <v>69</v>
      </c>
      <c r="F78" s="512" t="s">
        <v>70</v>
      </c>
      <c r="G78" s="511" t="s">
        <v>916</v>
      </c>
      <c r="H78" s="530" t="s">
        <v>965</v>
      </c>
      <c r="I78" s="530" t="s">
        <v>966</v>
      </c>
      <c r="J78" s="531" t="s">
        <v>967</v>
      </c>
      <c r="S78" s="537"/>
      <c r="U78" s="192"/>
      <c r="V78" s="177"/>
      <c r="W78" s="177"/>
      <c r="X78" s="177"/>
      <c r="Y78" s="177"/>
      <c r="Z78" s="177"/>
      <c r="AA78" s="177"/>
      <c r="AB78" s="177"/>
      <c r="AC78" s="177"/>
      <c r="AD78" s="177"/>
      <c r="AE78" s="177"/>
      <c r="AF78" s="177"/>
      <c r="AG78" s="177"/>
      <c r="AH78" s="177"/>
      <c r="AI78" s="177"/>
      <c r="AJ78" s="177"/>
      <c r="AK78" s="177"/>
      <c r="AL78" s="177"/>
      <c r="AM78" s="177"/>
      <c r="AN78" s="177"/>
      <c r="AO78" s="177"/>
      <c r="AP78" s="177"/>
      <c r="AQ78" s="177"/>
      <c r="AR78" s="177"/>
      <c r="AS78" s="177"/>
      <c r="AT78" s="177"/>
      <c r="AU78" s="177"/>
      <c r="AV78" s="177"/>
    </row>
    <row r="79" spans="1:48" ht="15" customHeight="1">
      <c r="A79" s="532"/>
      <c r="B79" s="533" t="s">
        <v>969</v>
      </c>
      <c r="C79" s="170" t="s">
        <v>969</v>
      </c>
      <c r="D79" s="170" t="s">
        <v>969</v>
      </c>
      <c r="E79" s="170" t="s">
        <v>970</v>
      </c>
      <c r="F79" s="170" t="s">
        <v>971</v>
      </c>
      <c r="G79" s="170" t="s">
        <v>972</v>
      </c>
      <c r="H79" s="170" t="s">
        <v>969</v>
      </c>
      <c r="I79" s="170" t="s">
        <v>477</v>
      </c>
      <c r="J79" s="170" t="s">
        <v>72</v>
      </c>
      <c r="S79" s="537"/>
      <c r="U79" s="192"/>
      <c r="V79" s="177"/>
      <c r="W79" s="177"/>
      <c r="X79" s="177"/>
      <c r="Y79" s="177"/>
      <c r="Z79" s="177"/>
      <c r="AA79" s="177"/>
      <c r="AB79" s="177"/>
      <c r="AC79" s="177"/>
      <c r="AD79" s="177"/>
      <c r="AE79" s="177"/>
      <c r="AF79" s="177"/>
      <c r="AG79" s="177"/>
      <c r="AH79" s="177"/>
      <c r="AI79" s="177"/>
      <c r="AJ79" s="177"/>
      <c r="AK79" s="177"/>
      <c r="AL79" s="177"/>
      <c r="AM79" s="177"/>
      <c r="AN79" s="177"/>
      <c r="AO79" s="177"/>
      <c r="AP79" s="177"/>
      <c r="AQ79" s="177"/>
      <c r="AR79" s="177"/>
      <c r="AS79" s="177"/>
      <c r="AT79" s="177"/>
      <c r="AU79" s="177"/>
      <c r="AV79" s="177"/>
    </row>
    <row r="80" spans="1:48">
      <c r="A80" s="1208" t="s">
        <v>1562</v>
      </c>
      <c r="B80" s="2270"/>
      <c r="C80" s="2271"/>
      <c r="D80" s="2272"/>
      <c r="E80" s="1209"/>
      <c r="F80" s="1209"/>
      <c r="G80" s="1209"/>
      <c r="H80" s="2273"/>
      <c r="I80" s="2273"/>
      <c r="J80" s="1209"/>
      <c r="M80" s="177"/>
      <c r="N80" s="177"/>
      <c r="O80" s="177"/>
      <c r="P80" s="177"/>
      <c r="Q80" s="177"/>
      <c r="R80" s="177"/>
      <c r="S80" s="177"/>
      <c r="T80" s="177"/>
      <c r="U80" s="177"/>
      <c r="V80" s="177"/>
      <c r="W80" s="177"/>
      <c r="X80" s="177"/>
      <c r="Y80" s="177"/>
      <c r="Z80" s="177"/>
      <c r="AA80" s="177"/>
      <c r="AB80" s="177"/>
      <c r="AC80" s="177"/>
      <c r="AD80" s="177"/>
      <c r="AE80" s="177"/>
      <c r="AF80" s="177"/>
      <c r="AG80" s="177"/>
      <c r="AH80" s="177"/>
      <c r="AI80" s="177"/>
      <c r="AJ80" s="177"/>
      <c r="AK80" s="177"/>
      <c r="AL80" s="177"/>
      <c r="AM80" s="177"/>
      <c r="AN80" s="177"/>
      <c r="AO80" s="177"/>
      <c r="AP80" s="177"/>
      <c r="AQ80" s="177"/>
      <c r="AR80" s="177"/>
      <c r="AS80" s="177"/>
      <c r="AT80" s="177"/>
      <c r="AU80" s="177"/>
      <c r="AV80" s="177"/>
    </row>
    <row r="81" spans="1:48" ht="15" customHeight="1">
      <c r="A81" s="155" t="s">
        <v>1475</v>
      </c>
      <c r="B81" s="1047">
        <f t="shared" ref="B81:J81" si="5">SUM(B83:B94)</f>
        <v>8946</v>
      </c>
      <c r="C81" s="1047">
        <f t="shared" si="5"/>
        <v>905123</v>
      </c>
      <c r="D81" s="1047">
        <f t="shared" si="5"/>
        <v>89596</v>
      </c>
      <c r="E81" s="1047">
        <f t="shared" si="5"/>
        <v>196770</v>
      </c>
      <c r="F81" s="1047">
        <f t="shared" si="5"/>
        <v>164386</v>
      </c>
      <c r="G81" s="1047">
        <f t="shared" si="5"/>
        <v>144448</v>
      </c>
      <c r="H81" s="1047">
        <f t="shared" si="5"/>
        <v>142034</v>
      </c>
      <c r="I81" s="1047">
        <f t="shared" si="5"/>
        <v>182035</v>
      </c>
      <c r="J81" s="1047">
        <f t="shared" si="5"/>
        <v>24807</v>
      </c>
      <c r="S81" s="537"/>
      <c r="U81" s="192"/>
      <c r="V81" s="177"/>
      <c r="W81" s="177"/>
      <c r="X81" s="177"/>
      <c r="Y81" s="177"/>
      <c r="Z81" s="177"/>
      <c r="AA81" s="177"/>
      <c r="AB81" s="177"/>
      <c r="AC81" s="177"/>
      <c r="AD81" s="177"/>
      <c r="AE81" s="177"/>
      <c r="AF81" s="177"/>
      <c r="AG81" s="177"/>
      <c r="AH81" s="177"/>
      <c r="AI81" s="177"/>
      <c r="AJ81" s="177"/>
      <c r="AK81" s="177"/>
      <c r="AL81" s="177"/>
      <c r="AM81" s="177"/>
      <c r="AN81" s="177"/>
      <c r="AO81" s="177"/>
      <c r="AP81" s="177"/>
      <c r="AQ81" s="177"/>
      <c r="AR81" s="177"/>
      <c r="AS81" s="177"/>
      <c r="AT81" s="177"/>
      <c r="AU81" s="177"/>
      <c r="AV81" s="177"/>
    </row>
    <row r="82" spans="1:48" ht="15" customHeight="1">
      <c r="S82" s="537"/>
      <c r="U82" s="192"/>
      <c r="V82" s="177"/>
      <c r="W82" s="177"/>
      <c r="X82" s="177"/>
      <c r="Y82" s="177"/>
      <c r="Z82" s="177"/>
      <c r="AA82" s="177"/>
      <c r="AB82" s="177"/>
      <c r="AC82" s="177"/>
      <c r="AD82" s="177"/>
      <c r="AE82" s="177"/>
      <c r="AF82" s="177"/>
      <c r="AG82" s="177"/>
      <c r="AH82" s="177"/>
      <c r="AI82" s="177"/>
      <c r="AJ82" s="177"/>
      <c r="AK82" s="177"/>
      <c r="AL82" s="177"/>
      <c r="AM82" s="177"/>
      <c r="AN82" s="177"/>
      <c r="AO82" s="177"/>
      <c r="AP82" s="177"/>
      <c r="AQ82" s="177"/>
      <c r="AR82" s="177"/>
      <c r="AS82" s="177"/>
      <c r="AT82" s="177"/>
      <c r="AU82" s="177"/>
      <c r="AV82" s="177"/>
    </row>
    <row r="83" spans="1:48" ht="15" customHeight="1">
      <c r="A83" s="687" t="s">
        <v>975</v>
      </c>
      <c r="B83" s="17">
        <v>469</v>
      </c>
      <c r="C83" s="17">
        <v>67087</v>
      </c>
      <c r="D83" s="17">
        <v>6604</v>
      </c>
      <c r="E83" s="17">
        <v>17412</v>
      </c>
      <c r="F83" s="67">
        <v>15607</v>
      </c>
      <c r="G83" s="67">
        <v>13117</v>
      </c>
      <c r="H83" s="67">
        <v>11918</v>
      </c>
      <c r="I83" s="67">
        <v>15337</v>
      </c>
      <c r="J83" s="67">
        <v>2044</v>
      </c>
      <c r="S83" s="537"/>
      <c r="U83" s="192"/>
      <c r="V83" s="177"/>
      <c r="W83" s="177"/>
      <c r="X83" s="177"/>
      <c r="Y83" s="177"/>
      <c r="Z83" s="177"/>
      <c r="AA83" s="177"/>
      <c r="AB83" s="177"/>
      <c r="AC83" s="177"/>
      <c r="AD83" s="177"/>
      <c r="AE83" s="177"/>
      <c r="AF83" s="177"/>
      <c r="AG83" s="177"/>
      <c r="AH83" s="177"/>
      <c r="AI83" s="177"/>
      <c r="AJ83" s="177"/>
      <c r="AK83" s="177"/>
      <c r="AL83" s="177"/>
      <c r="AM83" s="177"/>
      <c r="AN83" s="177"/>
      <c r="AO83" s="177"/>
      <c r="AP83" s="177"/>
      <c r="AQ83" s="177"/>
      <c r="AR83" s="177"/>
      <c r="AS83" s="177"/>
      <c r="AT83" s="177"/>
      <c r="AU83" s="177"/>
      <c r="AV83" s="177"/>
    </row>
    <row r="84" spans="1:48" ht="15" customHeight="1">
      <c r="A84" s="687" t="s">
        <v>74</v>
      </c>
      <c r="B84" s="17">
        <v>770</v>
      </c>
      <c r="C84" s="17">
        <v>71966</v>
      </c>
      <c r="D84" s="17">
        <v>7825</v>
      </c>
      <c r="E84" s="17">
        <v>16055</v>
      </c>
      <c r="F84" s="67">
        <v>14536</v>
      </c>
      <c r="G84" s="67">
        <v>12417</v>
      </c>
      <c r="H84" s="67">
        <v>11871</v>
      </c>
      <c r="I84" s="67">
        <v>15273</v>
      </c>
      <c r="J84" s="67">
        <v>1994</v>
      </c>
      <c r="S84" s="537"/>
      <c r="U84" s="192"/>
      <c r="V84" s="177"/>
      <c r="W84" s="177"/>
      <c r="X84" s="177"/>
      <c r="Y84" s="177"/>
      <c r="Z84" s="177"/>
      <c r="AA84" s="177"/>
      <c r="AB84" s="177"/>
      <c r="AC84" s="177"/>
      <c r="AD84" s="177"/>
      <c r="AE84" s="177"/>
      <c r="AF84" s="177"/>
      <c r="AG84" s="177"/>
      <c r="AH84" s="177"/>
      <c r="AI84" s="177"/>
      <c r="AJ84" s="177"/>
      <c r="AK84" s="177"/>
      <c r="AL84" s="177"/>
      <c r="AM84" s="177"/>
      <c r="AN84" s="177"/>
      <c r="AO84" s="177"/>
      <c r="AP84" s="177"/>
      <c r="AQ84" s="177"/>
      <c r="AR84" s="177"/>
      <c r="AS84" s="177"/>
      <c r="AT84" s="177"/>
      <c r="AU84" s="177"/>
      <c r="AV84" s="177"/>
    </row>
    <row r="85" spans="1:48">
      <c r="A85" s="687" t="s">
        <v>75</v>
      </c>
      <c r="B85" s="17">
        <v>814</v>
      </c>
      <c r="C85" s="17">
        <v>76558</v>
      </c>
      <c r="D85" s="17">
        <v>6935</v>
      </c>
      <c r="E85" s="17">
        <v>17065</v>
      </c>
      <c r="F85" s="67">
        <v>14641</v>
      </c>
      <c r="G85" s="67">
        <v>12300</v>
      </c>
      <c r="H85" s="67">
        <v>11862</v>
      </c>
      <c r="I85" s="67">
        <v>15268</v>
      </c>
      <c r="J85" s="67">
        <v>2236</v>
      </c>
      <c r="U85" s="177"/>
      <c r="V85" s="177"/>
      <c r="W85" s="177"/>
      <c r="X85" s="177"/>
      <c r="Y85" s="177"/>
      <c r="Z85" s="177"/>
      <c r="AA85" s="177"/>
      <c r="AB85" s="177"/>
      <c r="AC85" s="177"/>
      <c r="AD85" s="177"/>
      <c r="AE85" s="177"/>
      <c r="AF85" s="177"/>
      <c r="AG85" s="177"/>
      <c r="AH85" s="177"/>
      <c r="AI85" s="177"/>
      <c r="AJ85" s="177"/>
      <c r="AK85" s="536"/>
      <c r="AL85" s="536"/>
      <c r="AM85" s="177"/>
      <c r="AN85" s="177"/>
      <c r="AO85" s="177"/>
      <c r="AP85" s="177"/>
      <c r="AQ85" s="177"/>
      <c r="AR85" s="177"/>
      <c r="AS85" s="177"/>
      <c r="AT85" s="177"/>
      <c r="AU85" s="177"/>
      <c r="AV85" s="177"/>
    </row>
    <row r="86" spans="1:48">
      <c r="A86" s="687" t="s">
        <v>76</v>
      </c>
      <c r="B86" s="17">
        <v>719</v>
      </c>
      <c r="C86" s="17">
        <v>79389</v>
      </c>
      <c r="D86" s="17">
        <v>7993</v>
      </c>
      <c r="E86" s="17">
        <v>16052</v>
      </c>
      <c r="F86" s="67">
        <v>13265</v>
      </c>
      <c r="G86" s="67">
        <v>11653</v>
      </c>
      <c r="H86" s="67">
        <v>11802</v>
      </c>
      <c r="I86" s="67">
        <v>15137</v>
      </c>
      <c r="J86" s="67">
        <v>1818</v>
      </c>
      <c r="U86" s="177"/>
      <c r="V86" s="177"/>
      <c r="W86" s="177"/>
      <c r="X86" s="177"/>
      <c r="Y86" s="177"/>
      <c r="Z86" s="177"/>
      <c r="AA86" s="177"/>
      <c r="AB86" s="177"/>
      <c r="AC86" s="177"/>
      <c r="AD86" s="177"/>
      <c r="AE86" s="177"/>
      <c r="AF86" s="177"/>
      <c r="AG86" s="177"/>
      <c r="AH86" s="177"/>
      <c r="AI86" s="177"/>
      <c r="AJ86" s="177"/>
      <c r="AK86" s="177"/>
      <c r="AL86" s="177"/>
      <c r="AM86" s="177"/>
      <c r="AN86" s="177"/>
      <c r="AO86" s="177"/>
      <c r="AP86" s="177"/>
      <c r="AQ86" s="177"/>
      <c r="AR86" s="177"/>
      <c r="AS86" s="177"/>
      <c r="AT86" s="177"/>
      <c r="AU86" s="177"/>
      <c r="AV86" s="177"/>
    </row>
    <row r="87" spans="1:48">
      <c r="A87" s="687" t="s">
        <v>976</v>
      </c>
      <c r="B87" s="17">
        <v>637</v>
      </c>
      <c r="C87" s="17">
        <v>72581</v>
      </c>
      <c r="D87" s="17">
        <v>7213</v>
      </c>
      <c r="E87" s="17">
        <v>15112</v>
      </c>
      <c r="F87" s="67">
        <v>12249</v>
      </c>
      <c r="G87" s="67">
        <v>11207</v>
      </c>
      <c r="H87" s="67">
        <v>11815</v>
      </c>
      <c r="I87" s="67">
        <v>15111</v>
      </c>
      <c r="J87" s="67">
        <v>2135</v>
      </c>
      <c r="U87" s="177"/>
      <c r="V87" s="177"/>
      <c r="W87" s="177"/>
      <c r="X87" s="177"/>
      <c r="Y87" s="177"/>
      <c r="Z87" s="177"/>
      <c r="AA87" s="177"/>
      <c r="AB87" s="177"/>
      <c r="AC87" s="177"/>
      <c r="AD87" s="177"/>
      <c r="AE87" s="177"/>
      <c r="AF87" s="177"/>
      <c r="AG87" s="177"/>
      <c r="AH87" s="177"/>
      <c r="AI87" s="177"/>
      <c r="AJ87" s="177"/>
      <c r="AK87" s="177"/>
      <c r="AL87" s="177"/>
      <c r="AM87" s="177"/>
      <c r="AN87" s="177"/>
      <c r="AO87" s="177"/>
      <c r="AP87" s="177"/>
      <c r="AQ87" s="177"/>
      <c r="AR87" s="177"/>
      <c r="AS87" s="177"/>
      <c r="AT87" s="177"/>
      <c r="AU87" s="177"/>
      <c r="AV87" s="177"/>
    </row>
    <row r="88" spans="1:48">
      <c r="A88" s="687" t="s">
        <v>78</v>
      </c>
      <c r="B88" s="17">
        <v>992</v>
      </c>
      <c r="C88" s="17">
        <v>81541</v>
      </c>
      <c r="D88" s="17">
        <v>7390</v>
      </c>
      <c r="E88" s="17">
        <v>15423</v>
      </c>
      <c r="F88" s="67">
        <v>12179</v>
      </c>
      <c r="G88" s="67">
        <v>11244</v>
      </c>
      <c r="H88" s="67">
        <v>11820</v>
      </c>
      <c r="I88" s="67">
        <v>15110</v>
      </c>
      <c r="J88" s="67">
        <v>1874</v>
      </c>
      <c r="M88" s="536"/>
      <c r="N88" s="536"/>
      <c r="O88" s="536"/>
      <c r="P88" s="177"/>
      <c r="Q88" s="177"/>
      <c r="R88" s="177"/>
      <c r="S88" s="177"/>
      <c r="T88" s="177"/>
      <c r="U88" s="177"/>
      <c r="V88" s="177"/>
      <c r="W88" s="177"/>
      <c r="X88" s="177"/>
      <c r="Y88" s="177"/>
      <c r="Z88" s="177"/>
      <c r="AA88" s="177"/>
      <c r="AB88" s="177"/>
      <c r="AC88" s="177"/>
      <c r="AD88" s="177"/>
      <c r="AE88" s="177"/>
      <c r="AF88" s="177"/>
      <c r="AG88" s="177"/>
      <c r="AH88" s="177"/>
      <c r="AI88" s="177"/>
      <c r="AJ88" s="177"/>
      <c r="AK88" s="177"/>
      <c r="AL88" s="177"/>
      <c r="AM88" s="177"/>
      <c r="AN88" s="177"/>
      <c r="AO88" s="177"/>
      <c r="AP88" s="177"/>
      <c r="AQ88" s="177"/>
      <c r="AR88" s="177"/>
      <c r="AS88" s="177"/>
      <c r="AT88" s="177"/>
      <c r="AU88" s="177"/>
      <c r="AV88" s="177"/>
    </row>
    <row r="89" spans="1:48">
      <c r="A89" s="687" t="s">
        <v>79</v>
      </c>
      <c r="B89" s="17">
        <v>738</v>
      </c>
      <c r="C89" s="17">
        <v>79232</v>
      </c>
      <c r="D89" s="17">
        <v>8373</v>
      </c>
      <c r="E89" s="17">
        <v>15690</v>
      </c>
      <c r="F89" s="67">
        <v>13114</v>
      </c>
      <c r="G89" s="67">
        <v>11196</v>
      </c>
      <c r="H89" s="67">
        <v>11833</v>
      </c>
      <c r="I89" s="67">
        <v>15145</v>
      </c>
      <c r="J89" s="67">
        <v>2163</v>
      </c>
      <c r="M89" s="177"/>
      <c r="N89" s="177"/>
      <c r="O89" s="177"/>
      <c r="P89" s="177"/>
      <c r="Q89" s="177"/>
      <c r="R89" s="177"/>
      <c r="S89" s="177"/>
      <c r="T89" s="177"/>
      <c r="U89" s="177"/>
    </row>
    <row r="90" spans="1:48">
      <c r="A90" s="687" t="s">
        <v>80</v>
      </c>
      <c r="B90" s="17">
        <v>662</v>
      </c>
      <c r="C90" s="17">
        <v>76034</v>
      </c>
      <c r="D90" s="17">
        <v>7182</v>
      </c>
      <c r="E90" s="17">
        <v>16758</v>
      </c>
      <c r="F90" s="67">
        <v>13435</v>
      </c>
      <c r="G90" s="67">
        <v>12035</v>
      </c>
      <c r="H90" s="67">
        <v>11820</v>
      </c>
      <c r="I90" s="67">
        <v>15109</v>
      </c>
      <c r="J90" s="67">
        <v>1896</v>
      </c>
      <c r="M90" s="177"/>
      <c r="N90" s="177"/>
      <c r="O90" s="177"/>
      <c r="P90" s="177"/>
      <c r="Q90" s="177"/>
      <c r="R90" s="177"/>
      <c r="S90" s="177"/>
      <c r="T90" s="177"/>
      <c r="U90" s="177"/>
    </row>
    <row r="91" spans="1:48">
      <c r="A91" s="687" t="s">
        <v>81</v>
      </c>
      <c r="B91" s="17">
        <v>789</v>
      </c>
      <c r="C91" s="17">
        <v>77915</v>
      </c>
      <c r="D91" s="17">
        <v>7746</v>
      </c>
      <c r="E91" s="17">
        <v>16402</v>
      </c>
      <c r="F91" s="67">
        <v>13191</v>
      </c>
      <c r="G91" s="67">
        <v>11886</v>
      </c>
      <c r="H91" s="67">
        <v>11817</v>
      </c>
      <c r="I91" s="67">
        <v>15117</v>
      </c>
      <c r="J91" s="67">
        <v>2214</v>
      </c>
    </row>
    <row r="92" spans="1:48">
      <c r="A92" s="688" t="s">
        <v>105</v>
      </c>
      <c r="B92" s="17">
        <v>812</v>
      </c>
      <c r="C92" s="17">
        <v>77123</v>
      </c>
      <c r="D92" s="17">
        <v>7941</v>
      </c>
      <c r="E92" s="17">
        <v>16015</v>
      </c>
      <c r="F92" s="67">
        <v>12875</v>
      </c>
      <c r="G92" s="67">
        <v>11500</v>
      </c>
      <c r="H92" s="67">
        <v>11832</v>
      </c>
      <c r="I92" s="67">
        <v>15160</v>
      </c>
      <c r="J92" s="67">
        <v>2090</v>
      </c>
    </row>
    <row r="93" spans="1:48">
      <c r="A93" s="688" t="s">
        <v>106</v>
      </c>
      <c r="B93" s="17">
        <v>712</v>
      </c>
      <c r="C93" s="17">
        <v>73523</v>
      </c>
      <c r="D93" s="17">
        <v>7214</v>
      </c>
      <c r="E93" s="17">
        <v>16460</v>
      </c>
      <c r="F93" s="67">
        <v>13621</v>
      </c>
      <c r="G93" s="67">
        <v>12063</v>
      </c>
      <c r="H93" s="67">
        <v>11813</v>
      </c>
      <c r="I93" s="67">
        <v>15129</v>
      </c>
      <c r="J93" s="67">
        <v>2033</v>
      </c>
    </row>
    <row r="94" spans="1:48">
      <c r="A94" s="688" t="s">
        <v>107</v>
      </c>
      <c r="B94" s="17">
        <v>832</v>
      </c>
      <c r="C94" s="17">
        <v>72174</v>
      </c>
      <c r="D94" s="17">
        <v>7180</v>
      </c>
      <c r="E94" s="17">
        <v>18326</v>
      </c>
      <c r="F94" s="67">
        <v>15673</v>
      </c>
      <c r="G94" s="67">
        <v>13830</v>
      </c>
      <c r="H94" s="67">
        <v>11831</v>
      </c>
      <c r="I94" s="67">
        <v>15139</v>
      </c>
      <c r="J94" s="67">
        <v>2310</v>
      </c>
    </row>
    <row r="95" spans="1:48">
      <c r="J95" s="507"/>
    </row>
  </sheetData>
  <mergeCells count="36">
    <mergeCell ref="A31:A32"/>
    <mergeCell ref="B31:D32"/>
    <mergeCell ref="E31:L32"/>
    <mergeCell ref="N16:N17"/>
    <mergeCell ref="A38:J38"/>
    <mergeCell ref="A4:A5"/>
    <mergeCell ref="B4:D4"/>
    <mergeCell ref="E4:G4"/>
    <mergeCell ref="H4:I4"/>
    <mergeCell ref="J4:L4"/>
    <mergeCell ref="A77:A78"/>
    <mergeCell ref="B77:D77"/>
    <mergeCell ref="E77:G77"/>
    <mergeCell ref="H77:J77"/>
    <mergeCell ref="A40:A41"/>
    <mergeCell ref="B40:D40"/>
    <mergeCell ref="E40:G40"/>
    <mergeCell ref="H40:J40"/>
    <mergeCell ref="A67:A68"/>
    <mergeCell ref="B67:D68"/>
    <mergeCell ref="E67:G68"/>
    <mergeCell ref="H67:J68"/>
    <mergeCell ref="U16:V16"/>
    <mergeCell ref="W16:Y16"/>
    <mergeCell ref="B80:D80"/>
    <mergeCell ref="H80:I80"/>
    <mergeCell ref="B70:D70"/>
    <mergeCell ref="B71:D71"/>
    <mergeCell ref="O16:Q16"/>
    <mergeCell ref="R16:T16"/>
    <mergeCell ref="N53:N54"/>
    <mergeCell ref="O53:Q53"/>
    <mergeCell ref="R53:T53"/>
    <mergeCell ref="U53:W53"/>
    <mergeCell ref="O56:Q56"/>
    <mergeCell ref="U56:V56"/>
  </mergeCells>
  <phoneticPr fontId="3"/>
  <pageMargins left="0.6" right="0.25" top="0.375" bottom="0.55000000000000004" header="0.51200000000000001" footer="0.51200000000000001"/>
  <pageSetup paperSize="9" scale="76" orientation="portrait" r:id="rId1"/>
  <headerFooter alignWithMargins="0"/>
  <colBreaks count="1" manualBreakCount="1">
    <brk id="12" max="1048575" man="1"/>
  </colBreaks>
  <drawing r:id="rId2"/>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tabColor theme="5" tint="-0.249977111117893"/>
  </sheetPr>
  <dimension ref="A1:AD95"/>
  <sheetViews>
    <sheetView showGridLines="0" view="pageBreakPreview" topLeftCell="B22" zoomScale="120" zoomScaleNormal="100" zoomScaleSheetLayoutView="120" workbookViewId="0">
      <selection activeCell="A15" sqref="A15:H30"/>
    </sheetView>
  </sheetViews>
  <sheetFormatPr defaultColWidth="10.58203125" defaultRowHeight="14"/>
  <cols>
    <col min="1" max="1" width="13.58203125" style="1" customWidth="1"/>
    <col min="2" max="2" width="13.75" style="1" customWidth="1"/>
    <col min="3" max="5" width="14.58203125" style="1" customWidth="1"/>
    <col min="6" max="6" width="11.33203125" style="1" customWidth="1"/>
    <col min="7" max="8" width="14.58203125" style="1" customWidth="1"/>
    <col min="9" max="10" width="10.58203125" style="1"/>
    <col min="11" max="11" width="11.58203125" style="1" customWidth="1"/>
    <col min="12" max="19" width="12.58203125" style="1" customWidth="1"/>
    <col min="20" max="16384" width="10.58203125" style="1"/>
  </cols>
  <sheetData>
    <row r="1" spans="1:19" ht="16.5" customHeight="1">
      <c r="A1" s="238"/>
      <c r="B1" s="238"/>
      <c r="C1" s="238"/>
      <c r="D1" s="238"/>
      <c r="E1" s="238"/>
      <c r="F1" s="238"/>
      <c r="G1" s="238"/>
      <c r="H1" s="238"/>
      <c r="I1" s="238"/>
      <c r="J1" s="3"/>
      <c r="K1" s="3"/>
      <c r="L1" s="3"/>
      <c r="M1" s="3"/>
      <c r="N1" s="3"/>
      <c r="O1" s="3"/>
      <c r="P1" s="3"/>
      <c r="Q1" s="3"/>
      <c r="R1" s="3"/>
      <c r="S1" s="3"/>
    </row>
    <row r="2" spans="1:19" ht="26.25" customHeight="1">
      <c r="A2" s="238"/>
      <c r="B2" s="238"/>
      <c r="C2" s="2574" t="s">
        <v>731</v>
      </c>
      <c r="D2" s="2574"/>
      <c r="E2" s="2574"/>
      <c r="F2" s="2574"/>
      <c r="G2" s="238"/>
      <c r="H2" s="238"/>
      <c r="I2" s="238"/>
      <c r="J2" s="3"/>
      <c r="K2" s="3"/>
      <c r="L2" s="3"/>
      <c r="M2" s="3"/>
      <c r="N2" s="3"/>
      <c r="O2" s="3"/>
      <c r="P2" s="3"/>
      <c r="Q2" s="3"/>
      <c r="R2" s="3"/>
      <c r="S2" s="3"/>
    </row>
    <row r="3" spans="1:19" ht="25.9" customHeight="1">
      <c r="A3" s="238"/>
      <c r="B3" s="238"/>
      <c r="C3" s="2472" t="s">
        <v>732</v>
      </c>
      <c r="D3" s="2472"/>
      <c r="E3" s="2472"/>
      <c r="F3" s="2472"/>
      <c r="G3" s="322"/>
      <c r="H3" s="238"/>
      <c r="I3" s="238"/>
      <c r="J3" s="3"/>
      <c r="K3" s="3"/>
      <c r="L3" s="3"/>
      <c r="M3" s="3"/>
      <c r="N3" s="3"/>
      <c r="O3" s="3"/>
      <c r="P3" s="3"/>
      <c r="Q3" s="3"/>
      <c r="R3" s="3"/>
      <c r="S3" s="3"/>
    </row>
    <row r="4" spans="1:19" ht="15.75" customHeight="1" thickBot="1">
      <c r="A4" s="238"/>
      <c r="B4" s="238"/>
      <c r="C4" s="397"/>
      <c r="D4" s="397"/>
      <c r="E4" s="397"/>
      <c r="F4" s="397"/>
      <c r="G4" s="322"/>
      <c r="H4" s="398" t="s">
        <v>733</v>
      </c>
      <c r="I4" s="238"/>
      <c r="J4" s="3"/>
      <c r="K4" s="1056" t="s">
        <v>1525</v>
      </c>
      <c r="L4" s="1056" t="s">
        <v>1489</v>
      </c>
    </row>
    <row r="5" spans="1:19">
      <c r="A5" s="2"/>
      <c r="B5" s="26"/>
      <c r="C5" s="2"/>
      <c r="D5" s="26"/>
      <c r="E5" s="26"/>
      <c r="F5" s="2365" t="s">
        <v>734</v>
      </c>
      <c r="G5" s="2367"/>
      <c r="H5" s="26"/>
      <c r="I5" s="238"/>
      <c r="J5" s="3"/>
      <c r="K5" s="2"/>
      <c r="L5" s="26"/>
      <c r="M5" s="2"/>
      <c r="N5" s="26"/>
      <c r="O5" s="26"/>
      <c r="P5" s="2365" t="s">
        <v>734</v>
      </c>
      <c r="Q5" s="2367"/>
      <c r="R5" s="26"/>
    </row>
    <row r="6" spans="1:19">
      <c r="A6" s="221" t="s">
        <v>5</v>
      </c>
      <c r="B6" s="169" t="s">
        <v>735</v>
      </c>
      <c r="C6" s="7"/>
      <c r="D6" s="169" t="s">
        <v>736</v>
      </c>
      <c r="E6" s="169" t="s">
        <v>737</v>
      </c>
      <c r="F6" s="2368"/>
      <c r="G6" s="2370"/>
      <c r="H6" s="169" t="s">
        <v>738</v>
      </c>
      <c r="I6" s="238"/>
      <c r="J6" s="3"/>
      <c r="K6" s="221" t="s">
        <v>5</v>
      </c>
      <c r="L6" s="169" t="s">
        <v>735</v>
      </c>
      <c r="M6" s="7"/>
      <c r="N6" s="169" t="s">
        <v>736</v>
      </c>
      <c r="O6" s="169" t="s">
        <v>737</v>
      </c>
      <c r="P6" s="2368"/>
      <c r="Q6" s="2370"/>
      <c r="R6" s="169" t="s">
        <v>738</v>
      </c>
    </row>
    <row r="7" spans="1:19">
      <c r="A7" s="7"/>
      <c r="B7" s="31"/>
      <c r="C7" s="27" t="s">
        <v>739</v>
      </c>
      <c r="D7" s="31"/>
      <c r="E7" s="31"/>
      <c r="F7" s="27" t="s">
        <v>740</v>
      </c>
      <c r="G7" s="27" t="s">
        <v>741</v>
      </c>
      <c r="H7" s="1243"/>
      <c r="I7" s="238"/>
      <c r="J7" s="3"/>
      <c r="K7" s="7"/>
      <c r="L7" s="31"/>
      <c r="M7" s="27" t="s">
        <v>739</v>
      </c>
      <c r="N7" s="31"/>
      <c r="O7" s="31"/>
      <c r="P7" s="27" t="s">
        <v>740</v>
      </c>
      <c r="Q7" s="27" t="s">
        <v>741</v>
      </c>
      <c r="R7" s="31"/>
    </row>
    <row r="8" spans="1:19" ht="15" customHeight="1">
      <c r="A8" s="238"/>
      <c r="B8" s="10" t="s">
        <v>71</v>
      </c>
      <c r="C8" s="10" t="s">
        <v>71</v>
      </c>
      <c r="D8" s="10" t="s">
        <v>742</v>
      </c>
      <c r="E8" s="10" t="s">
        <v>743</v>
      </c>
      <c r="F8" s="10" t="s">
        <v>477</v>
      </c>
      <c r="G8" s="10" t="s">
        <v>477</v>
      </c>
      <c r="H8" s="10" t="s">
        <v>744</v>
      </c>
      <c r="I8" s="238"/>
      <c r="J8" s="3"/>
      <c r="K8" s="1155"/>
      <c r="L8" s="1156" t="s">
        <v>71</v>
      </c>
      <c r="M8" s="1156" t="s">
        <v>71</v>
      </c>
      <c r="N8" s="1156" t="s">
        <v>742</v>
      </c>
      <c r="O8" s="1156" t="s">
        <v>743</v>
      </c>
      <c r="P8" s="1156" t="s">
        <v>477</v>
      </c>
      <c r="Q8" s="1156" t="s">
        <v>477</v>
      </c>
      <c r="R8" s="1156" t="s">
        <v>744</v>
      </c>
      <c r="S8" s="3"/>
    </row>
    <row r="9" spans="1:19" ht="14.25" customHeight="1">
      <c r="A9" s="399" t="s">
        <v>1885</v>
      </c>
      <c r="B9" s="147">
        <v>644</v>
      </c>
      <c r="C9" s="147">
        <v>308</v>
      </c>
      <c r="D9" s="147">
        <v>457</v>
      </c>
      <c r="E9" s="147">
        <v>241</v>
      </c>
      <c r="F9" s="147">
        <v>14</v>
      </c>
      <c r="G9" s="147">
        <v>93</v>
      </c>
      <c r="H9" s="147">
        <v>1030301</v>
      </c>
      <c r="I9" s="238"/>
      <c r="J9" s="3"/>
      <c r="K9" s="1055" t="s">
        <v>1532</v>
      </c>
      <c r="L9" s="3"/>
      <c r="M9" s="3"/>
      <c r="N9" s="3"/>
      <c r="O9" s="3"/>
      <c r="P9" s="3"/>
      <c r="Q9" s="3"/>
      <c r="R9" s="3"/>
      <c r="S9" s="3"/>
    </row>
    <row r="10" spans="1:19" ht="14.25" customHeight="1">
      <c r="A10" s="399" t="s">
        <v>1236</v>
      </c>
      <c r="B10" s="147">
        <v>666</v>
      </c>
      <c r="C10" s="147">
        <v>296</v>
      </c>
      <c r="D10" s="147">
        <v>503</v>
      </c>
      <c r="E10" s="147">
        <v>271</v>
      </c>
      <c r="F10" s="147">
        <v>17</v>
      </c>
      <c r="G10" s="147">
        <v>72</v>
      </c>
      <c r="H10" s="147">
        <v>852336</v>
      </c>
      <c r="I10" s="238"/>
      <c r="J10" s="3"/>
      <c r="K10" s="3"/>
      <c r="L10" s="3"/>
      <c r="M10" s="3"/>
      <c r="N10" s="3"/>
      <c r="O10" s="3"/>
      <c r="P10" s="3"/>
      <c r="Q10" s="3"/>
      <c r="R10" s="3"/>
      <c r="S10" s="3"/>
    </row>
    <row r="11" spans="1:19" ht="14.25" customHeight="1">
      <c r="A11" s="399" t="s">
        <v>582</v>
      </c>
      <c r="B11" s="147">
        <v>647</v>
      </c>
      <c r="C11" s="147">
        <v>294</v>
      </c>
      <c r="D11" s="147">
        <v>429</v>
      </c>
      <c r="E11" s="147">
        <v>259</v>
      </c>
      <c r="F11" s="147">
        <v>29</v>
      </c>
      <c r="G11" s="147">
        <v>85</v>
      </c>
      <c r="H11" s="147">
        <v>748787</v>
      </c>
      <c r="I11" s="238"/>
      <c r="J11" s="3"/>
      <c r="K11" s="1117" t="s">
        <v>1724</v>
      </c>
      <c r="L11" s="1102">
        <v>82</v>
      </c>
      <c r="M11" s="1102">
        <v>39</v>
      </c>
      <c r="N11" s="1618">
        <v>71</v>
      </c>
      <c r="O11" s="1102">
        <v>32</v>
      </c>
      <c r="P11" s="1102">
        <v>5</v>
      </c>
      <c r="Q11" s="1618">
        <v>8</v>
      </c>
      <c r="R11" s="1102">
        <v>108037</v>
      </c>
      <c r="S11" s="3"/>
    </row>
    <row r="12" spans="1:19" ht="14.25" customHeight="1">
      <c r="A12" s="14" t="s">
        <v>1697</v>
      </c>
      <c r="B12" s="147">
        <v>600</v>
      </c>
      <c r="C12" s="147">
        <v>278</v>
      </c>
      <c r="D12" s="147">
        <v>390</v>
      </c>
      <c r="E12" s="147">
        <v>197</v>
      </c>
      <c r="F12" s="147">
        <v>22</v>
      </c>
      <c r="G12" s="147">
        <v>60</v>
      </c>
      <c r="H12" s="147">
        <v>644656</v>
      </c>
      <c r="I12" s="238"/>
      <c r="J12" s="3"/>
      <c r="K12" s="1117" t="s">
        <v>74</v>
      </c>
      <c r="L12" s="1102">
        <v>71</v>
      </c>
      <c r="M12" s="1102">
        <v>22</v>
      </c>
      <c r="N12" s="1618">
        <v>34</v>
      </c>
      <c r="O12" s="1102">
        <v>25</v>
      </c>
      <c r="P12" s="1102">
        <v>2</v>
      </c>
      <c r="Q12" s="1102">
        <v>10</v>
      </c>
      <c r="R12" s="1102">
        <v>39251</v>
      </c>
      <c r="S12" s="3"/>
    </row>
    <row r="13" spans="1:19" ht="14.25" customHeight="1">
      <c r="A13" s="14" t="s">
        <v>1874</v>
      </c>
      <c r="B13" s="147">
        <v>678</v>
      </c>
      <c r="C13" s="147">
        <v>296</v>
      </c>
      <c r="D13" s="147">
        <v>433</v>
      </c>
      <c r="E13" s="147">
        <v>215</v>
      </c>
      <c r="F13" s="147">
        <v>26</v>
      </c>
      <c r="G13" s="147">
        <v>76</v>
      </c>
      <c r="H13" s="147">
        <v>757402</v>
      </c>
      <c r="I13" s="238"/>
      <c r="J13" s="3"/>
      <c r="K13" s="1117" t="s">
        <v>75</v>
      </c>
      <c r="L13" s="1102">
        <v>89</v>
      </c>
      <c r="M13" s="1102">
        <v>36</v>
      </c>
      <c r="N13" s="1618">
        <v>48</v>
      </c>
      <c r="O13" s="1102">
        <v>24</v>
      </c>
      <c r="P13" s="1102">
        <v>4</v>
      </c>
      <c r="Q13" s="1618">
        <v>12</v>
      </c>
      <c r="R13" s="1102">
        <v>114679</v>
      </c>
      <c r="S13" s="3"/>
    </row>
    <row r="14" spans="1:19" ht="14.25" customHeight="1">
      <c r="A14" s="14"/>
      <c r="B14" s="147"/>
      <c r="C14" s="147"/>
      <c r="D14" s="147"/>
      <c r="E14" s="147"/>
      <c r="F14" s="147"/>
      <c r="G14" s="147"/>
      <c r="H14" s="147"/>
      <c r="I14" s="238"/>
      <c r="J14" s="3"/>
      <c r="K14" s="1117" t="s">
        <v>76</v>
      </c>
      <c r="L14" s="1102">
        <v>52</v>
      </c>
      <c r="M14" s="1102">
        <v>25</v>
      </c>
      <c r="N14" s="1102">
        <v>35</v>
      </c>
      <c r="O14" s="1102">
        <v>19</v>
      </c>
      <c r="P14" s="1102">
        <v>2</v>
      </c>
      <c r="Q14" s="1618">
        <v>6</v>
      </c>
      <c r="R14" s="1102">
        <v>34306</v>
      </c>
      <c r="S14" s="3"/>
    </row>
    <row r="15" spans="1:19">
      <c r="A15" s="144" t="s">
        <v>2030</v>
      </c>
      <c r="B15" s="33">
        <v>44</v>
      </c>
      <c r="C15" s="33">
        <v>15</v>
      </c>
      <c r="D15" s="1244">
        <v>19</v>
      </c>
      <c r="E15" s="33">
        <v>8</v>
      </c>
      <c r="F15" s="1244">
        <v>1</v>
      </c>
      <c r="G15" s="1244">
        <v>6</v>
      </c>
      <c r="H15" s="1244">
        <v>21619</v>
      </c>
      <c r="I15" s="238"/>
      <c r="J15" s="3"/>
      <c r="K15" s="1117" t="s">
        <v>77</v>
      </c>
      <c r="L15" s="1102">
        <v>55</v>
      </c>
      <c r="M15" s="1102">
        <v>24</v>
      </c>
      <c r="N15" s="1618">
        <v>26</v>
      </c>
      <c r="O15" s="1102">
        <v>12</v>
      </c>
      <c r="P15" s="1102">
        <v>1</v>
      </c>
      <c r="Q15" s="1618">
        <v>6</v>
      </c>
      <c r="R15" s="1102">
        <v>28515</v>
      </c>
      <c r="S15" s="3"/>
    </row>
    <row r="16" spans="1:19">
      <c r="A16" s="144" t="s">
        <v>1175</v>
      </c>
      <c r="B16" s="33">
        <v>79</v>
      </c>
      <c r="C16" s="33">
        <v>25</v>
      </c>
      <c r="D16" s="1244">
        <v>36</v>
      </c>
      <c r="E16" s="1244">
        <v>14</v>
      </c>
      <c r="F16" s="1244">
        <v>2</v>
      </c>
      <c r="G16" s="33">
        <v>6</v>
      </c>
      <c r="H16" s="1244">
        <v>64344</v>
      </c>
      <c r="I16" s="238"/>
      <c r="J16" s="3"/>
      <c r="K16" s="1117" t="s">
        <v>78</v>
      </c>
      <c r="L16" s="1102">
        <v>27</v>
      </c>
      <c r="M16" s="1102">
        <v>14</v>
      </c>
      <c r="N16" s="1102">
        <v>16</v>
      </c>
      <c r="O16" s="1102">
        <v>21</v>
      </c>
      <c r="P16" s="1102">
        <v>1</v>
      </c>
      <c r="Q16" s="1618">
        <v>2</v>
      </c>
      <c r="R16" s="1102">
        <v>5801</v>
      </c>
      <c r="S16" s="3"/>
    </row>
    <row r="17" spans="1:19">
      <c r="A17" s="144" t="s">
        <v>359</v>
      </c>
      <c r="B17" s="33">
        <v>49</v>
      </c>
      <c r="C17" s="1244">
        <v>21</v>
      </c>
      <c r="D17" s="1244">
        <v>38</v>
      </c>
      <c r="E17" s="33">
        <v>13</v>
      </c>
      <c r="F17" s="33">
        <v>3</v>
      </c>
      <c r="G17" s="33">
        <v>6</v>
      </c>
      <c r="H17" s="1244">
        <v>186331</v>
      </c>
      <c r="I17" s="238"/>
      <c r="J17" s="3"/>
      <c r="K17" s="1117" t="s">
        <v>79</v>
      </c>
      <c r="L17" s="1102">
        <v>39</v>
      </c>
      <c r="M17" s="1102">
        <v>27</v>
      </c>
      <c r="N17" s="1618">
        <v>36</v>
      </c>
      <c r="O17" s="1102">
        <v>18</v>
      </c>
      <c r="P17" s="1102">
        <v>1</v>
      </c>
      <c r="Q17" s="1618">
        <v>2</v>
      </c>
      <c r="R17" s="1102">
        <v>80373</v>
      </c>
      <c r="S17" s="3"/>
    </row>
    <row r="18" spans="1:19">
      <c r="A18" s="18" t="s">
        <v>360</v>
      </c>
      <c r="B18" s="1244">
        <v>48</v>
      </c>
      <c r="C18" s="33">
        <v>24</v>
      </c>
      <c r="D18" s="1244">
        <v>45</v>
      </c>
      <c r="E18" s="1244">
        <v>12</v>
      </c>
      <c r="F18" s="33">
        <v>4</v>
      </c>
      <c r="G18" s="33">
        <v>4</v>
      </c>
      <c r="H18" s="1244">
        <v>58729</v>
      </c>
      <c r="I18" s="238"/>
      <c r="J18" s="3"/>
      <c r="K18" s="1117" t="s">
        <v>80</v>
      </c>
      <c r="L18" s="1102">
        <v>43</v>
      </c>
      <c r="M18" s="1102">
        <v>24</v>
      </c>
      <c r="N18" s="1618">
        <v>29</v>
      </c>
      <c r="O18" s="1102">
        <v>17</v>
      </c>
      <c r="P18" s="1102">
        <v>0</v>
      </c>
      <c r="Q18" s="1102">
        <v>8</v>
      </c>
      <c r="R18" s="1102">
        <v>15417</v>
      </c>
      <c r="S18" s="3"/>
    </row>
    <row r="19" spans="1:19">
      <c r="A19" s="144" t="s">
        <v>1910</v>
      </c>
      <c r="B19" s="33">
        <v>68</v>
      </c>
      <c r="C19" s="33">
        <v>29</v>
      </c>
      <c r="D19" s="1244">
        <v>39</v>
      </c>
      <c r="E19" s="1244">
        <v>27</v>
      </c>
      <c r="F19" s="33">
        <v>2</v>
      </c>
      <c r="G19" s="1244">
        <v>11</v>
      </c>
      <c r="H19" s="1244">
        <v>154379</v>
      </c>
      <c r="I19" s="238"/>
      <c r="J19" s="3"/>
      <c r="K19" s="1117" t="s">
        <v>81</v>
      </c>
      <c r="L19" s="1102">
        <v>44</v>
      </c>
      <c r="M19" s="1102">
        <v>15</v>
      </c>
      <c r="N19" s="1618">
        <v>19</v>
      </c>
      <c r="O19" s="1102">
        <v>8</v>
      </c>
      <c r="P19" s="1102">
        <v>1</v>
      </c>
      <c r="Q19" s="1102">
        <v>6</v>
      </c>
      <c r="R19" s="1102">
        <v>21619</v>
      </c>
      <c r="S19" s="3"/>
    </row>
    <row r="20" spans="1:19">
      <c r="A20" s="144" t="s">
        <v>74</v>
      </c>
      <c r="B20" s="33">
        <v>53</v>
      </c>
      <c r="C20" s="33">
        <v>27</v>
      </c>
      <c r="D20" s="1244">
        <v>40</v>
      </c>
      <c r="E20" s="1244">
        <v>25</v>
      </c>
      <c r="F20" s="33">
        <v>8</v>
      </c>
      <c r="G20" s="1244">
        <v>5</v>
      </c>
      <c r="H20" s="1244">
        <v>122250</v>
      </c>
      <c r="I20" s="238"/>
      <c r="J20" s="3"/>
      <c r="K20" s="1129" t="s">
        <v>1175</v>
      </c>
      <c r="L20" s="1102">
        <v>79</v>
      </c>
      <c r="M20" s="1102">
        <v>25</v>
      </c>
      <c r="N20" s="1618">
        <v>36</v>
      </c>
      <c r="O20" s="1102">
        <v>14</v>
      </c>
      <c r="P20" s="1102">
        <v>2</v>
      </c>
      <c r="Q20" s="1102">
        <v>6</v>
      </c>
      <c r="R20" s="1102">
        <v>64344</v>
      </c>
      <c r="S20" s="3"/>
    </row>
    <row r="21" spans="1:19">
      <c r="A21" s="144" t="s">
        <v>75</v>
      </c>
      <c r="B21" s="33">
        <v>66</v>
      </c>
      <c r="C21" s="33">
        <v>26</v>
      </c>
      <c r="D21" s="1244">
        <v>41</v>
      </c>
      <c r="E21" s="1244">
        <v>33</v>
      </c>
      <c r="F21" s="33">
        <v>5</v>
      </c>
      <c r="G21" s="33">
        <v>9</v>
      </c>
      <c r="H21" s="1244">
        <v>435958</v>
      </c>
      <c r="I21" s="238"/>
      <c r="J21" s="3"/>
      <c r="K21" s="1129" t="s">
        <v>359</v>
      </c>
      <c r="L21" s="1102">
        <v>49</v>
      </c>
      <c r="M21" s="1102">
        <v>21</v>
      </c>
      <c r="N21" s="1618">
        <v>38</v>
      </c>
      <c r="O21" s="1102">
        <v>13</v>
      </c>
      <c r="P21" s="1102">
        <v>3</v>
      </c>
      <c r="Q21" s="1618">
        <v>6</v>
      </c>
      <c r="R21" s="1102">
        <v>186331</v>
      </c>
      <c r="S21" s="3"/>
    </row>
    <row r="22" spans="1:19">
      <c r="A22" s="144" t="s">
        <v>76</v>
      </c>
      <c r="B22" s="1244">
        <v>29</v>
      </c>
      <c r="C22" s="1244">
        <v>23</v>
      </c>
      <c r="D22" s="1244">
        <v>47</v>
      </c>
      <c r="E22" s="1244">
        <v>18</v>
      </c>
      <c r="F22" s="33">
        <v>4</v>
      </c>
      <c r="G22" s="33">
        <v>2</v>
      </c>
      <c r="H22" s="1244">
        <v>101319</v>
      </c>
      <c r="I22" s="238"/>
      <c r="J22" s="3"/>
      <c r="K22" s="1129" t="s">
        <v>360</v>
      </c>
      <c r="L22" s="1102">
        <v>48</v>
      </c>
      <c r="M22" s="1102">
        <v>24</v>
      </c>
      <c r="N22" s="1102">
        <v>45</v>
      </c>
      <c r="O22" s="1102">
        <v>12</v>
      </c>
      <c r="P22" s="1102">
        <v>4</v>
      </c>
      <c r="Q22" s="1102">
        <v>4</v>
      </c>
      <c r="R22" s="1102">
        <v>58729</v>
      </c>
      <c r="S22" s="3"/>
    </row>
    <row r="23" spans="1:19">
      <c r="A23" s="144" t="s">
        <v>77</v>
      </c>
      <c r="B23" s="33">
        <v>43</v>
      </c>
      <c r="C23" s="33">
        <v>17</v>
      </c>
      <c r="D23" s="1244">
        <v>23</v>
      </c>
      <c r="E23" s="1244">
        <v>9</v>
      </c>
      <c r="F23" s="33">
        <v>2</v>
      </c>
      <c r="G23" s="33">
        <v>6</v>
      </c>
      <c r="H23" s="1244">
        <v>36641</v>
      </c>
      <c r="I23" s="238"/>
      <c r="J23" s="3"/>
      <c r="K23" s="3"/>
      <c r="L23" s="3"/>
      <c r="M23" s="3"/>
      <c r="N23" s="3"/>
      <c r="O23" s="3"/>
      <c r="P23" s="3"/>
      <c r="Q23" s="3"/>
      <c r="R23" s="3"/>
      <c r="S23" s="3"/>
    </row>
    <row r="24" spans="1:19">
      <c r="A24" s="18" t="s">
        <v>78</v>
      </c>
      <c r="B24" s="33">
        <v>30</v>
      </c>
      <c r="C24" s="33">
        <v>19</v>
      </c>
      <c r="D24" s="1244">
        <v>36</v>
      </c>
      <c r="E24" s="1244">
        <v>22</v>
      </c>
      <c r="F24" s="33">
        <v>2</v>
      </c>
      <c r="G24" s="1244">
        <v>4</v>
      </c>
      <c r="H24" s="1244">
        <v>41750</v>
      </c>
      <c r="I24" s="238"/>
      <c r="J24" s="3"/>
      <c r="K24" s="1157" t="s">
        <v>1491</v>
      </c>
      <c r="L24" s="1109">
        <f>SUM(L11:L22)</f>
        <v>678</v>
      </c>
      <c r="M24" s="1109">
        <f t="shared" ref="M24:R24" si="0">SUM(M11:M22)</f>
        <v>296</v>
      </c>
      <c r="N24" s="1109">
        <f t="shared" si="0"/>
        <v>433</v>
      </c>
      <c r="O24" s="1109">
        <f t="shared" si="0"/>
        <v>215</v>
      </c>
      <c r="P24" s="1109">
        <f t="shared" si="0"/>
        <v>26</v>
      </c>
      <c r="Q24" s="1109">
        <f t="shared" si="0"/>
        <v>76</v>
      </c>
      <c r="R24" s="1109">
        <f t="shared" si="0"/>
        <v>757402</v>
      </c>
      <c r="S24" s="3"/>
    </row>
    <row r="25" spans="1:19">
      <c r="A25" s="18" t="s">
        <v>79</v>
      </c>
      <c r="B25" s="33">
        <v>44</v>
      </c>
      <c r="C25" s="33">
        <v>24</v>
      </c>
      <c r="D25" s="1244">
        <v>35</v>
      </c>
      <c r="E25" s="1244">
        <v>17</v>
      </c>
      <c r="F25" s="33">
        <v>1</v>
      </c>
      <c r="G25" s="33">
        <v>11</v>
      </c>
      <c r="H25" s="1244">
        <v>104660</v>
      </c>
      <c r="I25" s="238"/>
      <c r="J25" s="3"/>
      <c r="K25" s="3"/>
      <c r="L25" s="3"/>
      <c r="M25" s="3"/>
      <c r="N25" s="3"/>
      <c r="O25" s="3"/>
      <c r="P25" s="3"/>
      <c r="Q25" s="3"/>
      <c r="R25" s="3"/>
      <c r="S25" s="3"/>
    </row>
    <row r="26" spans="1:19">
      <c r="A26" s="18" t="s">
        <v>80</v>
      </c>
      <c r="B26" s="33">
        <v>70</v>
      </c>
      <c r="C26" s="164">
        <v>33</v>
      </c>
      <c r="D26" s="2041">
        <v>54</v>
      </c>
      <c r="E26" s="164">
        <v>25</v>
      </c>
      <c r="F26" s="164">
        <v>2</v>
      </c>
      <c r="G26" s="164">
        <v>8</v>
      </c>
      <c r="H26" s="2190">
        <v>111797</v>
      </c>
      <c r="I26" s="238"/>
      <c r="J26" s="3"/>
      <c r="K26" s="3"/>
      <c r="L26" s="3"/>
      <c r="M26" s="3"/>
      <c r="N26" s="3"/>
      <c r="O26" s="3"/>
      <c r="P26" s="3"/>
      <c r="Q26" s="3"/>
      <c r="R26" s="3"/>
      <c r="S26" s="3"/>
    </row>
    <row r="27" spans="1:19">
      <c r="A27" s="144" t="s">
        <v>81</v>
      </c>
      <c r="B27" s="33">
        <v>45</v>
      </c>
      <c r="C27" s="164">
        <v>17</v>
      </c>
      <c r="D27" s="2041">
        <v>22</v>
      </c>
      <c r="E27" s="2041">
        <v>9</v>
      </c>
      <c r="F27" s="164">
        <v>1</v>
      </c>
      <c r="G27" s="164">
        <v>2</v>
      </c>
      <c r="H27" s="2190">
        <v>14439</v>
      </c>
      <c r="I27" s="238"/>
      <c r="J27" s="3"/>
      <c r="K27" s="3"/>
      <c r="L27" s="3"/>
      <c r="M27" s="3"/>
      <c r="N27" s="3"/>
      <c r="O27" s="3"/>
      <c r="P27" s="3"/>
      <c r="Q27" s="3"/>
      <c r="R27" s="3"/>
      <c r="S27" s="3"/>
    </row>
    <row r="28" spans="1:19">
      <c r="A28" s="144" t="s">
        <v>1175</v>
      </c>
      <c r="B28" s="33">
        <v>32</v>
      </c>
      <c r="C28" s="164">
        <v>20</v>
      </c>
      <c r="D28" s="2190">
        <v>27</v>
      </c>
      <c r="E28" s="2190">
        <v>14</v>
      </c>
      <c r="F28" s="164">
        <v>1</v>
      </c>
      <c r="G28" s="164">
        <v>3</v>
      </c>
      <c r="H28" s="2191">
        <v>15674</v>
      </c>
      <c r="I28" s="238"/>
      <c r="J28" s="3"/>
      <c r="K28" s="3"/>
      <c r="L28" s="3"/>
      <c r="M28" s="3"/>
      <c r="N28" s="3"/>
      <c r="O28" s="3"/>
      <c r="P28" s="3"/>
      <c r="Q28" s="3"/>
      <c r="R28" s="3"/>
      <c r="S28" s="3"/>
    </row>
    <row r="29" spans="1:19">
      <c r="A29" s="144" t="s">
        <v>359</v>
      </c>
      <c r="B29" s="2190">
        <v>50</v>
      </c>
      <c r="C29" s="2190">
        <v>26</v>
      </c>
      <c r="D29" s="2190">
        <v>34</v>
      </c>
      <c r="E29" s="164">
        <v>22</v>
      </c>
      <c r="F29" s="164">
        <v>3</v>
      </c>
      <c r="G29" s="164">
        <v>8</v>
      </c>
      <c r="H29" s="2191">
        <v>23437</v>
      </c>
      <c r="I29" s="238"/>
      <c r="J29" s="3"/>
      <c r="K29" s="3"/>
      <c r="L29" s="3"/>
      <c r="M29" s="3"/>
      <c r="N29" s="3"/>
      <c r="O29" s="3"/>
      <c r="P29" s="3"/>
      <c r="Q29" s="3"/>
      <c r="R29" s="3"/>
      <c r="S29" s="3"/>
    </row>
    <row r="30" spans="1:19">
      <c r="A30" s="144" t="s">
        <v>360</v>
      </c>
      <c r="B30" s="164">
        <v>60</v>
      </c>
      <c r="C30" s="164">
        <v>38</v>
      </c>
      <c r="D30" s="164">
        <v>55</v>
      </c>
      <c r="E30" s="164">
        <v>36</v>
      </c>
      <c r="F30" s="164">
        <v>4</v>
      </c>
      <c r="G30" s="164">
        <v>8</v>
      </c>
      <c r="H30" s="164">
        <v>171158</v>
      </c>
      <c r="I30" s="238"/>
      <c r="J30" s="3"/>
      <c r="K30" s="3"/>
      <c r="L30" s="3"/>
      <c r="M30" s="3"/>
      <c r="N30" s="3"/>
      <c r="O30" s="3"/>
      <c r="P30" s="3"/>
      <c r="Q30" s="3"/>
      <c r="R30" s="3"/>
      <c r="S30" s="3"/>
    </row>
    <row r="31" spans="1:19">
      <c r="A31" s="144"/>
      <c r="B31" s="33"/>
      <c r="C31" s="33"/>
      <c r="D31" s="33"/>
      <c r="E31" s="33"/>
      <c r="F31" s="33"/>
      <c r="G31" s="33"/>
      <c r="H31" s="33"/>
      <c r="I31" s="238"/>
      <c r="J31" s="3"/>
      <c r="K31" s="3"/>
      <c r="L31" s="3"/>
      <c r="M31" s="3"/>
      <c r="N31" s="3"/>
      <c r="O31" s="3"/>
      <c r="P31" s="3"/>
      <c r="Q31" s="3"/>
      <c r="R31" s="3"/>
      <c r="S31" s="3"/>
    </row>
    <row r="32" spans="1:19">
      <c r="A32" s="221" t="s">
        <v>1650</v>
      </c>
      <c r="B32" s="1303">
        <f t="shared" ref="B32:H32" si="1">B30-B29</f>
        <v>10</v>
      </c>
      <c r="C32" s="1303">
        <f t="shared" si="1"/>
        <v>12</v>
      </c>
      <c r="D32" s="1303">
        <f t="shared" si="1"/>
        <v>21</v>
      </c>
      <c r="E32" s="1303">
        <f t="shared" si="1"/>
        <v>14</v>
      </c>
      <c r="F32" s="1303">
        <f t="shared" si="1"/>
        <v>1</v>
      </c>
      <c r="G32" s="1303">
        <f t="shared" si="1"/>
        <v>0</v>
      </c>
      <c r="H32" s="1303">
        <f t="shared" si="1"/>
        <v>147721</v>
      </c>
      <c r="I32" s="238"/>
      <c r="J32" s="3"/>
      <c r="K32" s="3"/>
      <c r="L32" s="3"/>
      <c r="M32" s="3"/>
      <c r="N32" s="3"/>
      <c r="O32" s="3"/>
      <c r="P32" s="3"/>
      <c r="Q32" s="3"/>
      <c r="R32" s="3"/>
      <c r="S32" s="3"/>
    </row>
    <row r="33" spans="1:19" ht="14.5" thickBot="1">
      <c r="A33" s="73" t="s">
        <v>1651</v>
      </c>
      <c r="B33" s="1302">
        <f t="shared" ref="B33:H33" si="2">B30-B18</f>
        <v>12</v>
      </c>
      <c r="C33" s="1302">
        <f t="shared" si="2"/>
        <v>14</v>
      </c>
      <c r="D33" s="1302">
        <f t="shared" si="2"/>
        <v>10</v>
      </c>
      <c r="E33" s="1302">
        <f t="shared" si="2"/>
        <v>24</v>
      </c>
      <c r="F33" s="1302">
        <f t="shared" si="2"/>
        <v>0</v>
      </c>
      <c r="G33" s="1302">
        <f t="shared" si="2"/>
        <v>4</v>
      </c>
      <c r="H33" s="1302">
        <f t="shared" si="2"/>
        <v>112429</v>
      </c>
      <c r="I33" s="238"/>
      <c r="J33" s="3"/>
      <c r="K33" s="3"/>
      <c r="L33" s="3"/>
      <c r="M33" s="3"/>
      <c r="N33" s="3"/>
      <c r="O33" s="3"/>
      <c r="P33" s="3"/>
      <c r="Q33" s="3"/>
      <c r="R33" s="3"/>
      <c r="S33" s="3"/>
    </row>
    <row r="34" spans="1:19">
      <c r="A34" s="395" t="s">
        <v>745</v>
      </c>
      <c r="B34" s="238"/>
      <c r="C34" s="238"/>
      <c r="D34" s="238"/>
      <c r="E34" s="238"/>
      <c r="F34" s="238"/>
      <c r="G34" s="238"/>
      <c r="H34" s="238"/>
      <c r="I34" s="238"/>
      <c r="J34" s="3"/>
      <c r="K34" s="3"/>
      <c r="L34" s="3"/>
      <c r="M34" s="3"/>
      <c r="N34" s="3"/>
      <c r="O34" s="3"/>
      <c r="P34" s="3"/>
      <c r="Q34" s="3"/>
      <c r="R34" s="3"/>
      <c r="S34" s="3"/>
    </row>
    <row r="35" spans="1:19">
      <c r="A35" s="395"/>
      <c r="B35" s="238"/>
      <c r="C35" s="238"/>
      <c r="D35" s="238"/>
      <c r="E35" s="238"/>
      <c r="F35" s="238"/>
      <c r="G35" s="238"/>
      <c r="H35" s="238"/>
      <c r="I35" s="238"/>
      <c r="J35" s="3"/>
      <c r="K35" s="3"/>
      <c r="L35" s="3"/>
      <c r="M35" s="3"/>
      <c r="N35" s="3"/>
      <c r="O35" s="3"/>
      <c r="P35" s="3"/>
      <c r="Q35" s="3"/>
      <c r="R35" s="3"/>
      <c r="S35" s="3"/>
    </row>
    <row r="36" spans="1:19">
      <c r="A36" s="395"/>
      <c r="B36" s="238"/>
      <c r="C36" s="238"/>
      <c r="D36" s="238"/>
      <c r="E36" s="238"/>
      <c r="F36" s="238"/>
      <c r="G36" s="238"/>
      <c r="H36" s="238"/>
      <c r="I36" s="238"/>
      <c r="J36" s="3"/>
      <c r="K36" s="3"/>
      <c r="L36" s="3"/>
      <c r="M36" s="3"/>
      <c r="N36" s="3"/>
      <c r="O36" s="3"/>
      <c r="P36" s="3"/>
      <c r="Q36" s="3"/>
      <c r="R36" s="3"/>
      <c r="S36" s="3"/>
    </row>
    <row r="37" spans="1:19">
      <c r="A37" s="238"/>
      <c r="B37" s="238"/>
      <c r="C37" s="238"/>
      <c r="D37" s="238"/>
      <c r="E37" s="238"/>
      <c r="F37" s="238"/>
      <c r="G37" s="238"/>
      <c r="H37" s="238"/>
      <c r="I37" s="238"/>
      <c r="J37" s="3"/>
      <c r="K37" s="3"/>
      <c r="L37" s="3"/>
      <c r="M37" s="3"/>
      <c r="N37" s="3"/>
      <c r="O37" s="3"/>
      <c r="P37" s="3"/>
      <c r="Q37" s="3"/>
      <c r="R37" s="3"/>
      <c r="S37" s="3"/>
    </row>
    <row r="38" spans="1:19">
      <c r="A38" s="238"/>
      <c r="B38" s="238"/>
      <c r="C38" s="238"/>
      <c r="D38" s="238"/>
      <c r="E38" s="238"/>
      <c r="F38" s="238"/>
      <c r="G38" s="238"/>
      <c r="H38" s="238"/>
      <c r="I38" s="238"/>
      <c r="J38" s="3"/>
      <c r="K38" s="3"/>
      <c r="L38" s="3"/>
      <c r="M38" s="3"/>
      <c r="N38" s="3"/>
      <c r="O38" s="3"/>
      <c r="P38" s="3"/>
      <c r="Q38" s="3"/>
      <c r="R38" s="3"/>
      <c r="S38" s="3"/>
    </row>
    <row r="39" spans="1:19">
      <c r="A39" s="238"/>
      <c r="B39" s="238"/>
      <c r="C39" s="238"/>
      <c r="D39" s="238"/>
      <c r="E39" s="238"/>
      <c r="F39" s="238"/>
      <c r="G39" s="238"/>
      <c r="H39" s="238"/>
      <c r="I39" s="238"/>
      <c r="J39" s="3"/>
      <c r="K39" s="3"/>
      <c r="L39" s="3"/>
      <c r="M39" s="3"/>
      <c r="N39" s="3"/>
      <c r="O39" s="3"/>
      <c r="P39" s="3"/>
      <c r="Q39" s="3"/>
      <c r="R39" s="3"/>
      <c r="S39" s="3"/>
    </row>
    <row r="40" spans="1:19">
      <c r="A40" s="238"/>
      <c r="B40" s="238"/>
      <c r="C40" s="238"/>
      <c r="D40" s="238"/>
      <c r="E40" s="238"/>
      <c r="F40" s="238"/>
      <c r="G40" s="238"/>
      <c r="H40" s="238"/>
      <c r="I40" s="238"/>
      <c r="J40" s="3"/>
      <c r="K40" s="3"/>
      <c r="L40" s="3"/>
      <c r="M40" s="3"/>
      <c r="N40" s="3"/>
      <c r="O40" s="3"/>
      <c r="P40" s="3"/>
      <c r="Q40" s="3"/>
      <c r="R40" s="3"/>
      <c r="S40" s="3"/>
    </row>
    <row r="41" spans="1:19">
      <c r="A41" s="238"/>
      <c r="B41" s="238"/>
      <c r="C41" s="238"/>
      <c r="D41" s="238"/>
      <c r="E41" s="238"/>
      <c r="F41" s="238"/>
      <c r="G41" s="238"/>
      <c r="H41" s="238"/>
      <c r="I41" s="238"/>
      <c r="J41" s="3"/>
      <c r="K41" s="3"/>
      <c r="L41" s="3"/>
      <c r="M41" s="3"/>
      <c r="N41" s="3"/>
      <c r="O41" s="3"/>
      <c r="P41" s="3"/>
      <c r="Q41" s="3"/>
      <c r="R41" s="3"/>
      <c r="S41" s="3"/>
    </row>
    <row r="42" spans="1:19">
      <c r="A42" s="238"/>
      <c r="B42" s="238"/>
      <c r="C42" s="238"/>
      <c r="D42" s="238"/>
      <c r="E42" s="238"/>
      <c r="F42" s="238"/>
      <c r="G42" s="238"/>
      <c r="H42" s="238"/>
      <c r="I42" s="238"/>
      <c r="J42" s="3"/>
      <c r="K42" s="3"/>
      <c r="L42" s="3"/>
      <c r="M42" s="3"/>
      <c r="N42" s="3"/>
      <c r="O42" s="3"/>
      <c r="P42" s="3"/>
      <c r="Q42" s="3"/>
      <c r="R42" s="3"/>
      <c r="S42" s="3"/>
    </row>
    <row r="43" spans="1:19">
      <c r="A43" s="238"/>
      <c r="B43" s="238"/>
      <c r="C43" s="238"/>
      <c r="D43" s="238"/>
      <c r="E43" s="238"/>
      <c r="F43" s="238"/>
      <c r="G43" s="238"/>
      <c r="H43" s="238"/>
      <c r="I43" s="238"/>
      <c r="J43" s="3"/>
      <c r="K43" s="3"/>
      <c r="L43" s="3"/>
      <c r="M43" s="3"/>
      <c r="N43" s="3"/>
      <c r="O43" s="3"/>
      <c r="P43" s="3"/>
      <c r="Q43" s="3"/>
      <c r="R43" s="3"/>
      <c r="S43" s="3"/>
    </row>
    <row r="44" spans="1:19" ht="10.5" customHeight="1">
      <c r="A44" s="238"/>
      <c r="B44" s="238"/>
      <c r="C44" s="238"/>
      <c r="D44" s="238"/>
      <c r="E44" s="238"/>
      <c r="F44" s="238"/>
      <c r="G44" s="238"/>
      <c r="H44" s="238"/>
      <c r="I44" s="238"/>
      <c r="J44" s="3"/>
      <c r="K44" s="3"/>
      <c r="L44" s="3"/>
      <c r="M44" s="3"/>
      <c r="N44" s="3"/>
      <c r="O44" s="3"/>
      <c r="P44" s="3"/>
      <c r="Q44" s="3"/>
      <c r="R44" s="3"/>
      <c r="S44" s="3"/>
    </row>
    <row r="45" spans="1:19">
      <c r="A45" s="238"/>
      <c r="B45" s="238"/>
      <c r="C45" s="238"/>
      <c r="D45" s="238"/>
      <c r="E45" s="238"/>
      <c r="F45" s="238"/>
      <c r="G45" s="238"/>
      <c r="H45" s="238"/>
      <c r="I45" s="238"/>
      <c r="J45" s="3"/>
      <c r="K45" s="3"/>
      <c r="L45" s="3"/>
      <c r="M45" s="3"/>
      <c r="N45" s="3"/>
      <c r="O45" s="3"/>
      <c r="P45" s="3"/>
      <c r="Q45" s="3"/>
      <c r="R45" s="3"/>
      <c r="S45" s="3"/>
    </row>
    <row r="46" spans="1:19" s="401" customFormat="1" ht="10.5" customHeight="1">
      <c r="A46" s="238"/>
      <c r="B46" s="238"/>
      <c r="C46" s="238"/>
      <c r="D46" s="238"/>
      <c r="E46" s="238"/>
      <c r="F46" s="238"/>
      <c r="G46" s="238"/>
      <c r="H46" s="238"/>
      <c r="I46" s="238"/>
      <c r="J46" s="400"/>
      <c r="K46" s="400"/>
      <c r="L46" s="400"/>
      <c r="M46" s="400"/>
      <c r="N46" s="400"/>
      <c r="O46" s="400"/>
      <c r="P46" s="400"/>
      <c r="Q46" s="400"/>
      <c r="R46" s="400"/>
      <c r="S46" s="400"/>
    </row>
    <row r="47" spans="1:19" s="401" customFormat="1" ht="23.25" customHeight="1">
      <c r="A47" s="238"/>
      <c r="B47" s="238"/>
      <c r="C47" s="238"/>
      <c r="D47" s="238"/>
      <c r="E47" s="238"/>
      <c r="F47" s="238"/>
      <c r="G47" s="238"/>
      <c r="H47" s="238"/>
      <c r="I47" s="238"/>
      <c r="J47" s="400"/>
    </row>
    <row r="48" spans="1:19" s="401" customFormat="1" ht="15.75" customHeight="1">
      <c r="A48" s="238"/>
      <c r="B48" s="238"/>
      <c r="C48" s="238"/>
      <c r="D48" s="238"/>
      <c r="E48" s="238"/>
      <c r="F48" s="238"/>
      <c r="G48" s="238"/>
      <c r="H48" s="238"/>
      <c r="I48" s="238"/>
      <c r="J48" s="400"/>
    </row>
    <row r="49" spans="1:30" s="401" customFormat="1">
      <c r="A49" s="238"/>
      <c r="B49" s="238"/>
      <c r="C49" s="238"/>
      <c r="D49" s="238"/>
      <c r="E49" s="238"/>
      <c r="F49" s="238"/>
      <c r="G49" s="238"/>
      <c r="H49" s="238"/>
      <c r="I49" s="238"/>
      <c r="J49" s="400"/>
    </row>
    <row r="50" spans="1:30" s="401" customFormat="1">
      <c r="A50" s="238"/>
      <c r="B50" s="238"/>
      <c r="C50" s="238"/>
      <c r="D50" s="238"/>
      <c r="E50" s="238"/>
      <c r="F50" s="238"/>
      <c r="G50" s="238"/>
      <c r="H50" s="238"/>
      <c r="I50" s="238"/>
      <c r="J50" s="400"/>
    </row>
    <row r="51" spans="1:30" ht="19">
      <c r="A51" s="238"/>
      <c r="B51" s="238"/>
      <c r="C51" s="238"/>
      <c r="D51" s="238"/>
      <c r="E51" s="238"/>
      <c r="F51" s="238"/>
      <c r="G51" s="238"/>
      <c r="H51" s="238"/>
      <c r="I51" s="238"/>
      <c r="J51" s="3"/>
      <c r="K51" s="400"/>
      <c r="L51" s="400"/>
      <c r="M51" s="402" t="s">
        <v>746</v>
      </c>
      <c r="N51" s="400"/>
      <c r="O51" s="400"/>
      <c r="P51" s="400"/>
      <c r="Q51" s="400"/>
      <c r="R51" s="400"/>
      <c r="S51" s="400"/>
    </row>
    <row r="52" spans="1:30" ht="15.75" customHeight="1" thickBot="1">
      <c r="A52" s="238"/>
      <c r="B52" s="238"/>
      <c r="C52" s="238"/>
      <c r="D52" s="238"/>
      <c r="E52" s="238"/>
      <c r="F52" s="238"/>
      <c r="G52" s="238"/>
      <c r="H52" s="238"/>
      <c r="I52" s="238"/>
      <c r="J52" s="3"/>
      <c r="K52" s="400" t="s">
        <v>747</v>
      </c>
      <c r="L52" s="400"/>
      <c r="M52" s="400"/>
      <c r="N52" s="400"/>
      <c r="O52" s="400"/>
      <c r="P52" s="400"/>
      <c r="Q52" s="400"/>
      <c r="R52" s="400"/>
      <c r="S52" s="403" t="s">
        <v>748</v>
      </c>
      <c r="U52" s="407"/>
      <c r="V52" s="1074" t="s">
        <v>1526</v>
      </c>
      <c r="W52" s="1074" t="s">
        <v>1983</v>
      </c>
      <c r="X52" s="400"/>
      <c r="Y52" s="400"/>
      <c r="Z52" s="400"/>
      <c r="AA52" s="400"/>
      <c r="AB52" s="400"/>
      <c r="AC52" s="400"/>
      <c r="AD52" s="403" t="s">
        <v>748</v>
      </c>
    </row>
    <row r="53" spans="1:30" ht="15.75" customHeight="1">
      <c r="A53" s="238"/>
      <c r="B53" s="238"/>
      <c r="C53" s="238"/>
      <c r="D53" s="238"/>
      <c r="E53" s="238"/>
      <c r="F53" s="238"/>
      <c r="G53" s="238"/>
      <c r="H53" s="238"/>
      <c r="I53" s="238"/>
      <c r="J53" s="3"/>
      <c r="K53" s="404"/>
      <c r="L53" s="2572" t="s">
        <v>749</v>
      </c>
      <c r="M53" s="2366"/>
      <c r="N53" s="2366"/>
      <c r="O53" s="2366"/>
      <c r="P53" s="2366"/>
      <c r="Q53" s="2366"/>
      <c r="R53" s="2367"/>
      <c r="S53" s="26"/>
      <c r="U53" s="407"/>
      <c r="V53" s="404"/>
      <c r="W53" s="2572" t="s">
        <v>749</v>
      </c>
      <c r="X53" s="2366"/>
      <c r="Y53" s="2366"/>
      <c r="Z53" s="2366"/>
      <c r="AA53" s="2366"/>
      <c r="AB53" s="2366"/>
      <c r="AC53" s="2367"/>
      <c r="AD53" s="26"/>
    </row>
    <row r="54" spans="1:30" ht="15.75" customHeight="1">
      <c r="A54" s="238"/>
      <c r="B54" s="238"/>
      <c r="C54" s="238"/>
      <c r="D54" s="238"/>
      <c r="E54" s="238"/>
      <c r="F54" s="238"/>
      <c r="G54" s="238"/>
      <c r="H54" s="238"/>
      <c r="I54" s="238"/>
      <c r="J54" s="3"/>
      <c r="K54" s="405" t="s">
        <v>5</v>
      </c>
      <c r="L54" s="2573"/>
      <c r="M54" s="2369"/>
      <c r="N54" s="2369"/>
      <c r="O54" s="2369"/>
      <c r="P54" s="2369"/>
      <c r="Q54" s="2369"/>
      <c r="R54" s="2370"/>
      <c r="S54" s="169" t="s">
        <v>750</v>
      </c>
      <c r="U54" s="407"/>
      <c r="V54" s="405" t="s">
        <v>5</v>
      </c>
      <c r="W54" s="2573"/>
      <c r="X54" s="2369"/>
      <c r="Y54" s="2369"/>
      <c r="Z54" s="2369"/>
      <c r="AA54" s="2369"/>
      <c r="AB54" s="2369"/>
      <c r="AC54" s="2370"/>
      <c r="AD54" s="1062" t="s">
        <v>750</v>
      </c>
    </row>
    <row r="55" spans="1:30" ht="15.75" customHeight="1">
      <c r="A55" s="238"/>
      <c r="B55" s="238"/>
      <c r="C55" s="238"/>
      <c r="D55" s="238"/>
      <c r="E55" s="238"/>
      <c r="F55" s="238"/>
      <c r="G55" s="238"/>
      <c r="H55" s="238"/>
      <c r="I55" s="238"/>
      <c r="J55" s="3"/>
      <c r="K55" s="7"/>
      <c r="L55" s="27" t="s">
        <v>310</v>
      </c>
      <c r="M55" s="27" t="s">
        <v>751</v>
      </c>
      <c r="N55" s="27" t="s">
        <v>752</v>
      </c>
      <c r="O55" s="27" t="s">
        <v>753</v>
      </c>
      <c r="P55" s="27" t="s">
        <v>754</v>
      </c>
      <c r="Q55" s="27" t="s">
        <v>755</v>
      </c>
      <c r="R55" s="27" t="s">
        <v>756</v>
      </c>
      <c r="S55" s="31"/>
      <c r="U55" s="407"/>
      <c r="V55" s="7"/>
      <c r="W55" s="1061" t="s">
        <v>310</v>
      </c>
      <c r="X55" s="1061" t="s">
        <v>751</v>
      </c>
      <c r="Y55" s="1061" t="s">
        <v>752</v>
      </c>
      <c r="Z55" s="1061" t="s">
        <v>753</v>
      </c>
      <c r="AA55" s="1061" t="s">
        <v>754</v>
      </c>
      <c r="AB55" s="1061" t="s">
        <v>755</v>
      </c>
      <c r="AC55" s="1061" t="s">
        <v>756</v>
      </c>
      <c r="AD55" s="31"/>
    </row>
    <row r="56" spans="1:30" ht="15.75" customHeight="1">
      <c r="A56" s="238"/>
      <c r="B56" s="238"/>
      <c r="C56" s="238"/>
      <c r="D56" s="238"/>
      <c r="E56" s="238"/>
      <c r="F56" s="238"/>
      <c r="G56" s="238"/>
      <c r="H56" s="238"/>
      <c r="I56" s="238"/>
      <c r="J56" s="3"/>
      <c r="K56" s="640" t="s">
        <v>1870</v>
      </c>
      <c r="L56" s="33">
        <v>5776</v>
      </c>
      <c r="M56" s="406">
        <v>36</v>
      </c>
      <c r="N56" s="406">
        <v>430</v>
      </c>
      <c r="O56" s="407">
        <v>4184</v>
      </c>
      <c r="P56" s="408">
        <v>151</v>
      </c>
      <c r="Q56" s="406">
        <v>64</v>
      </c>
      <c r="R56" s="406">
        <v>911</v>
      </c>
      <c r="S56" s="407">
        <v>2950</v>
      </c>
      <c r="U56" s="407"/>
      <c r="V56" s="35"/>
      <c r="W56" s="35"/>
      <c r="X56" s="35"/>
      <c r="Y56" s="35"/>
      <c r="Z56" s="35"/>
      <c r="AA56" s="35"/>
      <c r="AB56" s="35"/>
      <c r="AC56" s="35"/>
    </row>
    <row r="57" spans="1:30" ht="15.75" customHeight="1">
      <c r="A57" s="238"/>
      <c r="B57" s="238"/>
      <c r="C57" s="238"/>
      <c r="D57" s="238"/>
      <c r="E57" s="238"/>
      <c r="F57" s="238"/>
      <c r="G57" s="238"/>
      <c r="H57" s="238"/>
      <c r="I57" s="238"/>
      <c r="J57" s="3"/>
      <c r="K57" s="640" t="s">
        <v>632</v>
      </c>
      <c r="L57" s="33">
        <v>5113</v>
      </c>
      <c r="M57" s="406">
        <v>35</v>
      </c>
      <c r="N57" s="406">
        <v>415</v>
      </c>
      <c r="O57" s="407">
        <v>3505</v>
      </c>
      <c r="P57" s="408">
        <v>182</v>
      </c>
      <c r="Q57" s="406">
        <v>73</v>
      </c>
      <c r="R57" s="406">
        <v>903</v>
      </c>
      <c r="S57" s="407">
        <v>2480</v>
      </c>
      <c r="U57" s="407"/>
      <c r="V57" s="1107" t="s">
        <v>1493</v>
      </c>
      <c r="W57" s="35"/>
      <c r="X57" s="35"/>
      <c r="Y57" s="35"/>
      <c r="Z57" s="35"/>
      <c r="AA57" s="35"/>
      <c r="AB57" s="35"/>
      <c r="AC57" s="35"/>
    </row>
    <row r="58" spans="1:30" ht="15.75" customHeight="1">
      <c r="A58" s="238"/>
      <c r="B58" s="238"/>
      <c r="C58" s="238"/>
      <c r="D58" s="238"/>
      <c r="E58" s="238"/>
      <c r="F58" s="238"/>
      <c r="G58" s="238"/>
      <c r="H58" s="238"/>
      <c r="I58" s="238"/>
      <c r="J58" s="3"/>
      <c r="K58" s="640" t="s">
        <v>624</v>
      </c>
      <c r="L58" s="915">
        <v>4641</v>
      </c>
      <c r="M58" s="1029">
        <v>37</v>
      </c>
      <c r="N58" s="406">
        <v>362</v>
      </c>
      <c r="O58" s="407">
        <v>3201</v>
      </c>
      <c r="P58" s="408">
        <v>149</v>
      </c>
      <c r="Q58" s="406">
        <v>53</v>
      </c>
      <c r="R58" s="406">
        <v>839</v>
      </c>
      <c r="S58" s="407">
        <v>2566</v>
      </c>
    </row>
    <row r="59" spans="1:30" ht="15.75" customHeight="1">
      <c r="A59" s="238"/>
      <c r="B59" s="238"/>
      <c r="C59" s="238"/>
      <c r="D59" s="238"/>
      <c r="E59" s="238"/>
      <c r="F59" s="238"/>
      <c r="G59" s="238"/>
      <c r="H59" s="238"/>
      <c r="I59" s="238"/>
      <c r="J59" s="3"/>
      <c r="K59" s="14" t="s">
        <v>1698</v>
      </c>
      <c r="L59" s="915">
        <v>5113</v>
      </c>
      <c r="M59" s="409">
        <v>39</v>
      </c>
      <c r="N59" s="408">
        <v>376</v>
      </c>
      <c r="O59" s="408">
        <v>3414</v>
      </c>
      <c r="P59" s="408">
        <v>278</v>
      </c>
      <c r="Q59" s="406">
        <v>69</v>
      </c>
      <c r="R59" s="406">
        <v>937</v>
      </c>
      <c r="S59" s="407">
        <v>2296</v>
      </c>
      <c r="V59" s="1129" t="s">
        <v>1911</v>
      </c>
      <c r="W59" s="1102">
        <v>573</v>
      </c>
      <c r="X59" s="1102">
        <v>5</v>
      </c>
      <c r="Y59" s="1102">
        <v>44</v>
      </c>
      <c r="Z59" s="1102">
        <v>366</v>
      </c>
      <c r="AA59" s="1102">
        <v>44</v>
      </c>
      <c r="AB59" s="1102">
        <v>11</v>
      </c>
      <c r="AC59" s="1102">
        <v>103</v>
      </c>
      <c r="AD59" s="1102">
        <v>186</v>
      </c>
    </row>
    <row r="60" spans="1:30" ht="15.75" customHeight="1">
      <c r="A60" s="238"/>
      <c r="B60" s="238"/>
      <c r="C60" s="238"/>
      <c r="D60" s="238"/>
      <c r="E60" s="238"/>
      <c r="F60" s="238"/>
      <c r="G60" s="238"/>
      <c r="H60" s="238"/>
      <c r="I60" s="238"/>
      <c r="J60" s="3"/>
      <c r="K60" s="14" t="s">
        <v>1867</v>
      </c>
      <c r="L60" s="915">
        <v>6721</v>
      </c>
      <c r="M60" s="409">
        <v>81</v>
      </c>
      <c r="N60" s="408">
        <v>566</v>
      </c>
      <c r="O60" s="408">
        <v>4250</v>
      </c>
      <c r="P60" s="408">
        <v>514</v>
      </c>
      <c r="Q60" s="406">
        <v>151</v>
      </c>
      <c r="R60" s="406">
        <v>1159</v>
      </c>
      <c r="S60" s="410">
        <v>2735</v>
      </c>
      <c r="V60" s="1117" t="s">
        <v>74</v>
      </c>
      <c r="W60" s="1102">
        <v>414</v>
      </c>
      <c r="X60" s="1102">
        <v>6</v>
      </c>
      <c r="Y60" s="1102">
        <v>39</v>
      </c>
      <c r="Z60" s="1102">
        <v>261</v>
      </c>
      <c r="AA60" s="1102">
        <v>30</v>
      </c>
      <c r="AB60" s="1102">
        <v>16</v>
      </c>
      <c r="AC60" s="1102">
        <v>62</v>
      </c>
      <c r="AD60" s="1102">
        <v>241</v>
      </c>
    </row>
    <row r="61" spans="1:30" ht="15.75" customHeight="1">
      <c r="A61" s="238"/>
      <c r="B61" s="238"/>
      <c r="C61" s="238"/>
      <c r="D61" s="238"/>
      <c r="E61" s="238"/>
      <c r="F61" s="238"/>
      <c r="G61" s="238"/>
      <c r="H61" s="238"/>
      <c r="I61" s="238"/>
      <c r="J61" s="3"/>
      <c r="K61" s="400"/>
      <c r="L61" s="1030"/>
      <c r="M61" s="204"/>
      <c r="N61" s="147"/>
      <c r="O61" s="147"/>
      <c r="P61" s="147"/>
      <c r="Q61" s="147"/>
      <c r="R61" s="147"/>
      <c r="S61" s="147"/>
      <c r="V61" s="1117" t="s">
        <v>75</v>
      </c>
      <c r="W61" s="1102">
        <v>570</v>
      </c>
      <c r="X61" s="1102">
        <v>5</v>
      </c>
      <c r="Y61" s="1102">
        <v>44</v>
      </c>
      <c r="Z61" s="1102">
        <v>350</v>
      </c>
      <c r="AA61" s="1102">
        <v>72</v>
      </c>
      <c r="AB61" s="1102">
        <v>7</v>
      </c>
      <c r="AC61" s="1102">
        <v>92</v>
      </c>
      <c r="AD61" s="1102">
        <v>244</v>
      </c>
    </row>
    <row r="62" spans="1:30" ht="15.75" customHeight="1">
      <c r="A62" s="238"/>
      <c r="B62" s="238"/>
      <c r="C62" s="238"/>
      <c r="D62" s="238"/>
      <c r="E62" s="238"/>
      <c r="F62" s="238"/>
      <c r="G62" s="238"/>
      <c r="H62" s="238"/>
      <c r="I62" s="238"/>
      <c r="J62" s="3"/>
      <c r="K62" s="18" t="s">
        <v>2031</v>
      </c>
      <c r="L62" s="33">
        <v>579</v>
      </c>
      <c r="M62" s="33">
        <v>11</v>
      </c>
      <c r="N62" s="33">
        <v>64</v>
      </c>
      <c r="O62" s="33">
        <v>365</v>
      </c>
      <c r="P62" s="33">
        <v>42</v>
      </c>
      <c r="Q62" s="33">
        <v>19</v>
      </c>
      <c r="R62" s="33">
        <v>78</v>
      </c>
      <c r="S62" s="33">
        <v>217</v>
      </c>
      <c r="V62" s="1117" t="s">
        <v>76</v>
      </c>
      <c r="W62" s="1102">
        <v>582</v>
      </c>
      <c r="X62" s="1102">
        <v>8</v>
      </c>
      <c r="Y62" s="1102">
        <v>44</v>
      </c>
      <c r="Z62" s="1102">
        <v>384</v>
      </c>
      <c r="AA62" s="1102">
        <v>47</v>
      </c>
      <c r="AB62" s="1102">
        <v>13</v>
      </c>
      <c r="AC62" s="1102">
        <v>86</v>
      </c>
      <c r="AD62" s="1102">
        <v>177</v>
      </c>
    </row>
    <row r="63" spans="1:30" ht="15.75" customHeight="1">
      <c r="A63" s="238"/>
      <c r="B63" s="238"/>
      <c r="C63" s="238"/>
      <c r="D63" s="238"/>
      <c r="E63" s="238"/>
      <c r="F63" s="238"/>
      <c r="G63" s="238"/>
      <c r="H63" s="238"/>
      <c r="I63" s="238"/>
      <c r="J63" s="3"/>
      <c r="K63" s="18" t="s">
        <v>1175</v>
      </c>
      <c r="L63" s="33">
        <v>631</v>
      </c>
      <c r="M63" s="33">
        <v>6</v>
      </c>
      <c r="N63" s="33">
        <v>50</v>
      </c>
      <c r="O63" s="33">
        <v>387</v>
      </c>
      <c r="P63" s="33">
        <v>52</v>
      </c>
      <c r="Q63" s="33">
        <v>16</v>
      </c>
      <c r="R63" s="33">
        <v>120</v>
      </c>
      <c r="S63" s="33">
        <v>288</v>
      </c>
      <c r="V63" s="1117" t="s">
        <v>77</v>
      </c>
      <c r="W63" s="1102">
        <v>609</v>
      </c>
      <c r="X63" s="1102">
        <v>12</v>
      </c>
      <c r="Y63" s="1102">
        <v>52</v>
      </c>
      <c r="Z63" s="1102">
        <v>358</v>
      </c>
      <c r="AA63" s="1102">
        <v>75</v>
      </c>
      <c r="AB63" s="1102">
        <v>14</v>
      </c>
      <c r="AC63" s="1102">
        <v>98</v>
      </c>
      <c r="AD63" s="1102">
        <v>264</v>
      </c>
    </row>
    <row r="64" spans="1:30" ht="15.75" customHeight="1">
      <c r="A64" s="238"/>
      <c r="B64" s="238"/>
      <c r="C64" s="238"/>
      <c r="D64" s="238"/>
      <c r="E64" s="238"/>
      <c r="F64" s="238"/>
      <c r="G64" s="238"/>
      <c r="H64" s="238"/>
      <c r="I64" s="238"/>
      <c r="J64" s="3"/>
      <c r="K64" s="144" t="s">
        <v>359</v>
      </c>
      <c r="L64" s="33">
        <v>597</v>
      </c>
      <c r="M64" s="33">
        <v>10</v>
      </c>
      <c r="N64" s="33">
        <v>66</v>
      </c>
      <c r="O64" s="33">
        <v>350</v>
      </c>
      <c r="P64" s="33">
        <v>52</v>
      </c>
      <c r="Q64" s="33">
        <v>17</v>
      </c>
      <c r="R64" s="33">
        <v>102</v>
      </c>
      <c r="S64" s="33">
        <v>267</v>
      </c>
      <c r="V64" s="1117" t="s">
        <v>78</v>
      </c>
      <c r="W64" s="1102">
        <v>527</v>
      </c>
      <c r="X64" s="1102">
        <v>6</v>
      </c>
      <c r="Y64" s="1102">
        <v>53</v>
      </c>
      <c r="Z64" s="1102">
        <v>326</v>
      </c>
      <c r="AA64" s="1102">
        <v>39</v>
      </c>
      <c r="AB64" s="1102">
        <v>23</v>
      </c>
      <c r="AC64" s="1102">
        <v>80</v>
      </c>
      <c r="AD64" s="1102">
        <v>240</v>
      </c>
    </row>
    <row r="65" spans="1:30" ht="15.75" customHeight="1">
      <c r="A65" s="238"/>
      <c r="B65" s="238"/>
      <c r="C65" s="238"/>
      <c r="D65" s="238"/>
      <c r="E65" s="238"/>
      <c r="F65" s="238"/>
      <c r="G65" s="238"/>
      <c r="H65" s="238"/>
      <c r="I65" s="238"/>
      <c r="J65" s="3"/>
      <c r="K65" s="18" t="s">
        <v>360</v>
      </c>
      <c r="L65" s="1244">
        <v>559</v>
      </c>
      <c r="M65" s="33">
        <v>5</v>
      </c>
      <c r="N65" s="33">
        <v>43</v>
      </c>
      <c r="O65" s="33">
        <v>329</v>
      </c>
      <c r="P65" s="1244">
        <v>74</v>
      </c>
      <c r="Q65" s="33">
        <v>15</v>
      </c>
      <c r="R65" s="33">
        <v>93</v>
      </c>
      <c r="S65" s="33">
        <v>278</v>
      </c>
      <c r="V65" s="1117" t="s">
        <v>79</v>
      </c>
      <c r="W65" s="1102">
        <v>662</v>
      </c>
      <c r="X65" s="1102">
        <v>8</v>
      </c>
      <c r="Y65" s="1102">
        <v>64</v>
      </c>
      <c r="Z65" s="1102">
        <v>399</v>
      </c>
      <c r="AA65" s="1102">
        <v>81</v>
      </c>
      <c r="AB65" s="1102">
        <v>22</v>
      </c>
      <c r="AC65" s="1102">
        <v>88</v>
      </c>
      <c r="AD65" s="1102">
        <v>218</v>
      </c>
    </row>
    <row r="66" spans="1:30" ht="15.75" customHeight="1">
      <c r="A66" s="238"/>
      <c r="B66" s="238"/>
      <c r="C66" s="238"/>
      <c r="D66" s="238"/>
      <c r="E66" s="238"/>
      <c r="F66" s="238"/>
      <c r="G66" s="238"/>
      <c r="H66" s="238"/>
      <c r="I66" s="238"/>
      <c r="J66" s="3"/>
      <c r="K66" s="144" t="s">
        <v>1911</v>
      </c>
      <c r="L66" s="33">
        <v>573</v>
      </c>
      <c r="M66" s="33">
        <v>5</v>
      </c>
      <c r="N66" s="33">
        <v>44</v>
      </c>
      <c r="O66" s="33">
        <v>366</v>
      </c>
      <c r="P66" s="33">
        <v>44</v>
      </c>
      <c r="Q66" s="33">
        <v>11</v>
      </c>
      <c r="R66" s="33">
        <v>103</v>
      </c>
      <c r="S66" s="33">
        <v>186</v>
      </c>
      <c r="V66" s="1117" t="s">
        <v>80</v>
      </c>
      <c r="W66" s="1102">
        <v>660</v>
      </c>
      <c r="X66" s="1102">
        <v>14</v>
      </c>
      <c r="Y66" s="1102">
        <v>44</v>
      </c>
      <c r="Z66" s="1102">
        <v>437</v>
      </c>
      <c r="AA66" s="1102">
        <v>48</v>
      </c>
      <c r="AB66" s="1102">
        <v>21</v>
      </c>
      <c r="AC66" s="1102">
        <v>96</v>
      </c>
      <c r="AD66" s="1618">
        <v>231</v>
      </c>
    </row>
    <row r="67" spans="1:30" ht="15.75" customHeight="1">
      <c r="A67" s="238"/>
      <c r="B67" s="238"/>
      <c r="C67" s="238"/>
      <c r="D67" s="238"/>
      <c r="E67" s="238"/>
      <c r="F67" s="238"/>
      <c r="G67" s="238"/>
      <c r="H67" s="238"/>
      <c r="I67" s="238"/>
      <c r="J67" s="3"/>
      <c r="K67" s="144" t="s">
        <v>74</v>
      </c>
      <c r="L67" s="33">
        <v>414</v>
      </c>
      <c r="M67" s="33">
        <v>6</v>
      </c>
      <c r="N67" s="33">
        <v>39</v>
      </c>
      <c r="O67" s="33">
        <v>261</v>
      </c>
      <c r="P67" s="33">
        <v>30</v>
      </c>
      <c r="Q67" s="33">
        <v>16</v>
      </c>
      <c r="R67" s="33">
        <v>62</v>
      </c>
      <c r="S67" s="33">
        <v>241</v>
      </c>
      <c r="V67" s="1117" t="s">
        <v>81</v>
      </c>
      <c r="W67" s="1102">
        <v>714</v>
      </c>
      <c r="X67" s="1102">
        <v>4</v>
      </c>
      <c r="Y67" s="1102">
        <v>52</v>
      </c>
      <c r="Z67" s="1102">
        <v>459</v>
      </c>
      <c r="AA67" s="1102">
        <v>97</v>
      </c>
      <c r="AB67" s="1102">
        <v>21</v>
      </c>
      <c r="AC67" s="1102">
        <v>81</v>
      </c>
      <c r="AD67" s="1102">
        <v>235</v>
      </c>
    </row>
    <row r="68" spans="1:30" ht="15.75" customHeight="1">
      <c r="A68" s="238"/>
      <c r="B68" s="238"/>
      <c r="C68" s="238"/>
      <c r="D68" s="238"/>
      <c r="E68" s="238"/>
      <c r="F68" s="238"/>
      <c r="G68" s="238"/>
      <c r="H68" s="238"/>
      <c r="I68" s="238"/>
      <c r="J68" s="3"/>
      <c r="K68" s="144" t="s">
        <v>75</v>
      </c>
      <c r="L68" s="33">
        <v>570</v>
      </c>
      <c r="M68" s="33">
        <v>5</v>
      </c>
      <c r="N68" s="33">
        <v>44</v>
      </c>
      <c r="O68" s="33">
        <v>350</v>
      </c>
      <c r="P68" s="33">
        <v>72</v>
      </c>
      <c r="Q68" s="33">
        <v>7</v>
      </c>
      <c r="R68" s="33">
        <v>92</v>
      </c>
      <c r="S68" s="33">
        <v>244</v>
      </c>
      <c r="V68" s="1129" t="s">
        <v>1857</v>
      </c>
      <c r="W68" s="1102">
        <v>654</v>
      </c>
      <c r="X68" s="1102">
        <v>11</v>
      </c>
      <c r="Y68" s="1102">
        <v>54</v>
      </c>
      <c r="Z68" s="1102">
        <v>370</v>
      </c>
      <c r="AA68" s="1102">
        <v>83</v>
      </c>
      <c r="AB68" s="1102">
        <v>26</v>
      </c>
      <c r="AC68" s="1102">
        <v>110</v>
      </c>
      <c r="AD68" s="1102">
        <v>262</v>
      </c>
    </row>
    <row r="69" spans="1:30" ht="15.75" customHeight="1">
      <c r="A69" s="238"/>
      <c r="B69" s="238"/>
      <c r="C69" s="238"/>
      <c r="D69" s="238"/>
      <c r="E69" s="238"/>
      <c r="F69" s="238"/>
      <c r="G69" s="238"/>
      <c r="H69" s="238"/>
      <c r="I69" s="238"/>
      <c r="J69" s="3"/>
      <c r="K69" s="144" t="s">
        <v>76</v>
      </c>
      <c r="L69" s="33">
        <v>582</v>
      </c>
      <c r="M69" s="33">
        <v>8</v>
      </c>
      <c r="N69" s="1244">
        <v>44</v>
      </c>
      <c r="O69" s="33">
        <v>384</v>
      </c>
      <c r="P69" s="33">
        <v>47</v>
      </c>
      <c r="Q69" s="33">
        <v>13</v>
      </c>
      <c r="R69" s="1244">
        <v>86</v>
      </c>
      <c r="S69" s="33">
        <v>177</v>
      </c>
      <c r="V69" s="1129" t="s">
        <v>359</v>
      </c>
      <c r="W69" s="1102">
        <v>693</v>
      </c>
      <c r="X69" s="1102">
        <v>7</v>
      </c>
      <c r="Y69" s="1102">
        <v>62</v>
      </c>
      <c r="Z69" s="1102">
        <v>415</v>
      </c>
      <c r="AA69" s="1102">
        <v>98</v>
      </c>
      <c r="AB69" s="1102">
        <v>20</v>
      </c>
      <c r="AC69" s="1102">
        <v>91</v>
      </c>
      <c r="AD69" s="1102">
        <v>250</v>
      </c>
    </row>
    <row r="70" spans="1:30" ht="15.75" customHeight="1">
      <c r="A70" s="238"/>
      <c r="B70" s="238"/>
      <c r="C70" s="238"/>
      <c r="D70" s="238"/>
      <c r="E70" s="238"/>
      <c r="F70" s="238"/>
      <c r="G70" s="238"/>
      <c r="H70" s="238"/>
      <c r="I70" s="238"/>
      <c r="J70" s="3"/>
      <c r="K70" s="144" t="s">
        <v>77</v>
      </c>
      <c r="L70" s="1244">
        <v>609</v>
      </c>
      <c r="M70" s="33">
        <v>12</v>
      </c>
      <c r="N70" s="1244">
        <v>52</v>
      </c>
      <c r="O70" s="33">
        <v>358</v>
      </c>
      <c r="P70" s="33">
        <v>75</v>
      </c>
      <c r="Q70" s="33">
        <v>14</v>
      </c>
      <c r="R70" s="33">
        <v>98</v>
      </c>
      <c r="S70" s="1244">
        <v>264</v>
      </c>
      <c r="V70" s="1129" t="s">
        <v>360</v>
      </c>
      <c r="W70" s="1102">
        <v>708</v>
      </c>
      <c r="X70" s="1102">
        <v>7</v>
      </c>
      <c r="Y70" s="1102">
        <v>61</v>
      </c>
      <c r="Z70" s="1102">
        <v>386</v>
      </c>
      <c r="AA70" s="1102">
        <v>134</v>
      </c>
      <c r="AB70" s="1102">
        <v>16</v>
      </c>
      <c r="AC70" s="1102">
        <v>104</v>
      </c>
      <c r="AD70" s="1102">
        <v>299</v>
      </c>
    </row>
    <row r="71" spans="1:30" ht="15.75" customHeight="1">
      <c r="A71" s="238"/>
      <c r="B71" s="238"/>
      <c r="C71" s="238"/>
      <c r="D71" s="238"/>
      <c r="E71" s="238"/>
      <c r="F71" s="238"/>
      <c r="G71" s="238"/>
      <c r="H71" s="238"/>
      <c r="I71" s="238"/>
      <c r="J71" s="3"/>
      <c r="K71" s="18" t="s">
        <v>78</v>
      </c>
      <c r="L71" s="1244">
        <v>527</v>
      </c>
      <c r="M71" s="33">
        <v>6</v>
      </c>
      <c r="N71" s="33">
        <v>53</v>
      </c>
      <c r="O71" s="1244">
        <v>326</v>
      </c>
      <c r="P71" s="33">
        <v>39</v>
      </c>
      <c r="Q71" s="33">
        <v>23</v>
      </c>
      <c r="R71" s="33">
        <v>80</v>
      </c>
      <c r="S71" s="33">
        <v>240</v>
      </c>
    </row>
    <row r="72" spans="1:30" ht="15.75" customHeight="1">
      <c r="A72" s="238"/>
      <c r="B72" s="238"/>
      <c r="C72" s="238"/>
      <c r="D72" s="238"/>
      <c r="E72" s="238"/>
      <c r="F72" s="238"/>
      <c r="G72" s="238"/>
      <c r="H72" s="238"/>
      <c r="I72" s="238"/>
      <c r="J72" s="3"/>
      <c r="K72" s="18" t="s">
        <v>79</v>
      </c>
      <c r="L72" s="1244">
        <v>662</v>
      </c>
      <c r="M72" s="33">
        <v>8</v>
      </c>
      <c r="N72" s="33">
        <v>64</v>
      </c>
      <c r="O72" s="1244">
        <v>399</v>
      </c>
      <c r="P72" s="1244">
        <v>81</v>
      </c>
      <c r="Q72" s="33">
        <v>22</v>
      </c>
      <c r="R72" s="1244">
        <v>88</v>
      </c>
      <c r="S72" s="1244">
        <v>218</v>
      </c>
      <c r="V72" s="1158" t="s">
        <v>1491</v>
      </c>
      <c r="W72" s="1159">
        <f>SUM(W59:W70)</f>
        <v>7366</v>
      </c>
      <c r="X72" s="1159">
        <f t="shared" ref="X72:AD72" si="3">SUM(X59:X70)</f>
        <v>93</v>
      </c>
      <c r="Y72" s="1159">
        <f t="shared" si="3"/>
        <v>613</v>
      </c>
      <c r="Z72" s="1159">
        <f t="shared" si="3"/>
        <v>4511</v>
      </c>
      <c r="AA72" s="1159">
        <f t="shared" si="3"/>
        <v>848</v>
      </c>
      <c r="AB72" s="1159">
        <f t="shared" si="3"/>
        <v>210</v>
      </c>
      <c r="AC72" s="1159">
        <f t="shared" si="3"/>
        <v>1091</v>
      </c>
      <c r="AD72" s="1159">
        <f t="shared" si="3"/>
        <v>2847</v>
      </c>
    </row>
    <row r="73" spans="1:30" ht="15.75" customHeight="1">
      <c r="A73" s="238"/>
      <c r="B73" s="238"/>
      <c r="C73" s="238"/>
      <c r="D73" s="238"/>
      <c r="E73" s="238"/>
      <c r="F73" s="238"/>
      <c r="G73" s="238"/>
      <c r="H73" s="238"/>
      <c r="I73" s="238"/>
      <c r="J73" s="3"/>
      <c r="K73" s="18" t="s">
        <v>80</v>
      </c>
      <c r="L73" s="33">
        <v>660</v>
      </c>
      <c r="M73" s="33">
        <v>14</v>
      </c>
      <c r="N73" s="33">
        <v>44</v>
      </c>
      <c r="O73" s="33">
        <v>437</v>
      </c>
      <c r="P73" s="33">
        <v>48</v>
      </c>
      <c r="Q73" s="33">
        <v>21</v>
      </c>
      <c r="R73" s="33">
        <v>96</v>
      </c>
      <c r="S73" s="1244">
        <v>231</v>
      </c>
      <c r="V73" s="1355" t="s">
        <v>2076</v>
      </c>
    </row>
    <row r="74" spans="1:30" ht="15.75" customHeight="1">
      <c r="A74" s="238"/>
      <c r="B74" s="238"/>
      <c r="C74" s="238"/>
      <c r="D74" s="238"/>
      <c r="E74" s="238"/>
      <c r="F74" s="238"/>
      <c r="G74" s="238"/>
      <c r="H74" s="238"/>
      <c r="I74" s="238"/>
      <c r="J74" s="3"/>
      <c r="K74" s="18" t="s">
        <v>81</v>
      </c>
      <c r="L74" s="1244">
        <v>714</v>
      </c>
      <c r="M74" s="33">
        <v>4</v>
      </c>
      <c r="N74" s="33">
        <v>52</v>
      </c>
      <c r="O74" s="33">
        <v>459</v>
      </c>
      <c r="P74" s="33">
        <v>97</v>
      </c>
      <c r="Q74" s="1244">
        <v>21</v>
      </c>
      <c r="R74" s="33">
        <v>81</v>
      </c>
      <c r="S74" s="1244">
        <v>235</v>
      </c>
    </row>
    <row r="75" spans="1:30" ht="15.75" customHeight="1">
      <c r="A75" s="238"/>
      <c r="B75" s="238"/>
      <c r="C75" s="238"/>
      <c r="D75" s="238"/>
      <c r="E75" s="238"/>
      <c r="F75" s="238"/>
      <c r="G75" s="238"/>
      <c r="H75" s="238"/>
      <c r="I75" s="238"/>
      <c r="J75" s="3"/>
      <c r="K75" s="144" t="s">
        <v>1857</v>
      </c>
      <c r="L75" s="1244">
        <v>654</v>
      </c>
      <c r="M75" s="33">
        <v>11</v>
      </c>
      <c r="N75" s="1244">
        <v>54</v>
      </c>
      <c r="O75" s="1244">
        <v>370</v>
      </c>
      <c r="P75" s="2099">
        <v>83</v>
      </c>
      <c r="Q75" s="33">
        <v>26</v>
      </c>
      <c r="R75" s="2099">
        <v>110</v>
      </c>
      <c r="S75" s="33">
        <v>262</v>
      </c>
    </row>
    <row r="76" spans="1:30" ht="15.75" customHeight="1">
      <c r="A76" s="238"/>
      <c r="B76" s="238"/>
      <c r="C76" s="238"/>
      <c r="D76" s="238"/>
      <c r="E76" s="238"/>
      <c r="F76" s="238"/>
      <c r="G76" s="238"/>
      <c r="H76" s="238"/>
      <c r="I76" s="238"/>
      <c r="J76" s="3"/>
      <c r="K76" s="144" t="s">
        <v>359</v>
      </c>
      <c r="L76" s="2099">
        <v>693</v>
      </c>
      <c r="M76" s="33">
        <v>7</v>
      </c>
      <c r="N76" s="33">
        <v>62</v>
      </c>
      <c r="O76" s="2099">
        <v>415</v>
      </c>
      <c r="P76" s="2099">
        <v>98</v>
      </c>
      <c r="Q76" s="33">
        <v>20</v>
      </c>
      <c r="R76" s="2099">
        <v>91</v>
      </c>
      <c r="S76" s="33">
        <v>250</v>
      </c>
    </row>
    <row r="77" spans="1:30" ht="15.75" customHeight="1">
      <c r="A77" s="238"/>
      <c r="B77" s="238"/>
      <c r="C77" s="238"/>
      <c r="D77" s="238"/>
      <c r="E77" s="238"/>
      <c r="F77" s="238"/>
      <c r="G77" s="238"/>
      <c r="H77" s="238"/>
      <c r="I77" s="238"/>
      <c r="J77" s="3"/>
      <c r="K77" s="144" t="s">
        <v>360</v>
      </c>
      <c r="L77" s="33">
        <v>708</v>
      </c>
      <c r="M77" s="164">
        <v>7</v>
      </c>
      <c r="N77" s="164">
        <v>61</v>
      </c>
      <c r="O77" s="164">
        <v>386</v>
      </c>
      <c r="P77" s="164">
        <v>134</v>
      </c>
      <c r="Q77" s="164">
        <v>16</v>
      </c>
      <c r="R77" s="164">
        <v>104</v>
      </c>
      <c r="S77" s="164">
        <v>299</v>
      </c>
    </row>
    <row r="78" spans="1:30" ht="15.75" customHeight="1">
      <c r="A78" s="238"/>
      <c r="B78" s="238"/>
      <c r="C78" s="238"/>
      <c r="D78" s="238"/>
      <c r="E78" s="238"/>
      <c r="F78" s="238"/>
      <c r="G78" s="238"/>
      <c r="H78" s="238"/>
      <c r="I78" s="238"/>
      <c r="J78" s="3"/>
      <c r="K78" s="144"/>
      <c r="L78" s="33"/>
      <c r="M78" s="33"/>
      <c r="N78" s="33"/>
      <c r="O78" s="33"/>
      <c r="P78" s="33"/>
      <c r="Q78" s="33"/>
      <c r="R78" s="33"/>
      <c r="S78" s="33"/>
    </row>
    <row r="79" spans="1:30" ht="15.75" customHeight="1">
      <c r="A79" s="238"/>
      <c r="B79" s="238"/>
      <c r="C79" s="238"/>
      <c r="D79" s="238"/>
      <c r="E79" s="238"/>
      <c r="F79" s="238"/>
      <c r="G79" s="238"/>
      <c r="H79" s="238"/>
      <c r="I79" s="238"/>
      <c r="J79" s="3"/>
      <c r="K79" s="4" t="s">
        <v>1650</v>
      </c>
      <c r="L79" s="1303">
        <f t="shared" ref="L79:S79" si="4">L77-L76</f>
        <v>15</v>
      </c>
      <c r="M79" s="1303">
        <f t="shared" si="4"/>
        <v>0</v>
      </c>
      <c r="N79" s="1303">
        <f t="shared" si="4"/>
        <v>-1</v>
      </c>
      <c r="O79" s="1303">
        <f t="shared" si="4"/>
        <v>-29</v>
      </c>
      <c r="P79" s="1303">
        <f t="shared" si="4"/>
        <v>36</v>
      </c>
      <c r="Q79" s="1303">
        <f t="shared" si="4"/>
        <v>-4</v>
      </c>
      <c r="R79" s="1303">
        <f t="shared" si="4"/>
        <v>13</v>
      </c>
      <c r="S79" s="1303">
        <f t="shared" si="4"/>
        <v>49</v>
      </c>
    </row>
    <row r="80" spans="1:30" ht="15.75" customHeight="1" thickBot="1">
      <c r="A80" s="238"/>
      <c r="B80" s="238"/>
      <c r="C80" s="238"/>
      <c r="D80" s="238"/>
      <c r="E80" s="238"/>
      <c r="F80" s="238"/>
      <c r="G80" s="238"/>
      <c r="H80" s="238"/>
      <c r="I80" s="238"/>
      <c r="J80" s="3"/>
      <c r="K80" s="73" t="s">
        <v>1651</v>
      </c>
      <c r="L80" s="1302">
        <f t="shared" ref="L80:S80" si="5">L77-L65</f>
        <v>149</v>
      </c>
      <c r="M80" s="1302">
        <f t="shared" si="5"/>
        <v>2</v>
      </c>
      <c r="N80" s="1302">
        <f t="shared" si="5"/>
        <v>18</v>
      </c>
      <c r="O80" s="1302">
        <f t="shared" si="5"/>
        <v>57</v>
      </c>
      <c r="P80" s="1302">
        <f t="shared" si="5"/>
        <v>60</v>
      </c>
      <c r="Q80" s="1302">
        <f t="shared" si="5"/>
        <v>1</v>
      </c>
      <c r="R80" s="1302">
        <f t="shared" si="5"/>
        <v>11</v>
      </c>
      <c r="S80" s="1302">
        <f t="shared" si="5"/>
        <v>21</v>
      </c>
    </row>
    <row r="81" spans="1:19" ht="15.75" customHeight="1">
      <c r="A81" s="238"/>
      <c r="B81" s="238"/>
      <c r="C81" s="238"/>
      <c r="D81" s="238"/>
      <c r="E81" s="238"/>
      <c r="F81" s="238"/>
      <c r="G81" s="238"/>
      <c r="H81" s="238"/>
      <c r="I81" s="238"/>
      <c r="J81" s="3"/>
      <c r="K81" s="395" t="s">
        <v>757</v>
      </c>
      <c r="L81" s="3"/>
      <c r="M81" s="3"/>
      <c r="N81" s="3"/>
      <c r="O81" s="3"/>
      <c r="P81" s="3"/>
      <c r="Q81" s="3"/>
      <c r="R81" s="3"/>
      <c r="S81" s="3"/>
    </row>
    <row r="82" spans="1:19" ht="15.75" customHeight="1">
      <c r="A82" s="238"/>
      <c r="B82" s="238"/>
      <c r="C82" s="238"/>
      <c r="D82" s="238"/>
      <c r="E82" s="238"/>
      <c r="F82" s="238"/>
      <c r="G82" s="238"/>
      <c r="H82" s="238"/>
      <c r="I82" s="238"/>
      <c r="J82" s="3"/>
      <c r="K82" s="411" t="s">
        <v>1933</v>
      </c>
      <c r="L82" s="290"/>
      <c r="M82" s="290"/>
      <c r="N82" s="290"/>
      <c r="O82" s="3"/>
      <c r="P82" s="3"/>
      <c r="Q82" s="3"/>
      <c r="R82" s="3"/>
      <c r="S82" s="3"/>
    </row>
    <row r="83" spans="1:19" ht="15.75" customHeight="1">
      <c r="A83" s="238"/>
      <c r="B83" s="238"/>
      <c r="C83" s="238"/>
      <c r="D83" s="238"/>
      <c r="E83" s="238"/>
      <c r="F83" s="238"/>
      <c r="G83" s="238"/>
      <c r="H83" s="238"/>
      <c r="I83" s="238"/>
      <c r="J83" s="3"/>
    </row>
    <row r="84" spans="1:19" ht="15.75" customHeight="1">
      <c r="A84" s="238"/>
      <c r="B84" s="238"/>
      <c r="C84" s="238"/>
      <c r="D84" s="238"/>
      <c r="E84" s="238"/>
      <c r="F84" s="238"/>
      <c r="G84" s="238"/>
      <c r="H84" s="238"/>
      <c r="I84" s="238"/>
      <c r="J84" s="3"/>
    </row>
    <row r="85" spans="1:19" ht="15.75" customHeight="1">
      <c r="A85" s="238"/>
      <c r="B85" s="238"/>
      <c r="C85" s="238"/>
      <c r="D85" s="238"/>
      <c r="E85" s="238"/>
      <c r="F85" s="238"/>
      <c r="G85" s="238"/>
      <c r="H85" s="238"/>
      <c r="I85" s="238"/>
      <c r="J85" s="3"/>
    </row>
    <row r="86" spans="1:19" ht="15.75" customHeight="1">
      <c r="I86" s="238"/>
      <c r="J86" s="3"/>
    </row>
    <row r="87" spans="1:19" ht="15.75" customHeight="1">
      <c r="I87" s="238"/>
      <c r="J87" s="3"/>
    </row>
    <row r="88" spans="1:19" ht="15.75" customHeight="1">
      <c r="I88" s="238"/>
      <c r="J88" s="3"/>
    </row>
    <row r="89" spans="1:19" ht="15.75" customHeight="1">
      <c r="I89" s="238"/>
      <c r="J89" s="3"/>
    </row>
    <row r="90" spans="1:19" ht="15.75" customHeight="1">
      <c r="I90" s="238"/>
      <c r="J90" s="3"/>
    </row>
    <row r="91" spans="1:19" ht="15.75" customHeight="1">
      <c r="I91" s="238"/>
      <c r="J91" s="3"/>
    </row>
    <row r="92" spans="1:19" ht="14.25" customHeight="1">
      <c r="I92" s="238"/>
    </row>
    <row r="93" spans="1:19" ht="14.25" customHeight="1">
      <c r="I93" s="238"/>
    </row>
    <row r="94" spans="1:19" ht="14.25" customHeight="1"/>
    <row r="95" spans="1:19">
      <c r="L95" s="407"/>
      <c r="M95" s="407"/>
      <c r="N95" s="407"/>
      <c r="O95" s="407"/>
      <c r="P95" s="407"/>
      <c r="Q95" s="407"/>
      <c r="R95" s="407"/>
      <c r="S95" s="407"/>
    </row>
  </sheetData>
  <mergeCells count="6">
    <mergeCell ref="W53:AC54"/>
    <mergeCell ref="C2:F2"/>
    <mergeCell ref="C3:F3"/>
    <mergeCell ref="F5:G6"/>
    <mergeCell ref="P5:Q6"/>
    <mergeCell ref="L53:R54"/>
  </mergeCells>
  <phoneticPr fontId="3"/>
  <pageMargins left="0.87" right="0.23622047244094488" top="0.39370078740157483" bottom="0.55118110236220474" header="0.51181102362204722" footer="0.51181102362204722"/>
  <pageSetup paperSize="9" scale="68" orientation="portrait" r:id="rId1"/>
  <headerFooter alignWithMargins="0"/>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1">
    <tabColor theme="5" tint="-0.249977111117893"/>
  </sheetPr>
  <dimension ref="A1:W89"/>
  <sheetViews>
    <sheetView showGridLines="0" view="pageBreakPreview" topLeftCell="A40" zoomScale="120" zoomScaleNormal="100" zoomScaleSheetLayoutView="120" workbookViewId="0">
      <selection activeCell="O66" sqref="O66"/>
    </sheetView>
  </sheetViews>
  <sheetFormatPr defaultColWidth="10.58203125" defaultRowHeight="14"/>
  <cols>
    <col min="1" max="1" width="12.75" style="40" customWidth="1"/>
    <col min="2" max="11" width="10.58203125" style="40"/>
    <col min="12" max="18" width="12.58203125" style="40" customWidth="1"/>
    <col min="19" max="19" width="13.58203125" style="40" customWidth="1"/>
    <col min="20" max="16384" width="10.58203125" style="40"/>
  </cols>
  <sheetData>
    <row r="1" spans="1:23" ht="15.75" customHeight="1">
      <c r="A1" s="39"/>
      <c r="B1" s="39"/>
      <c r="C1" s="39"/>
      <c r="D1" s="39"/>
      <c r="E1" s="39"/>
      <c r="F1" s="39"/>
      <c r="G1" s="39"/>
      <c r="H1" s="39"/>
      <c r="I1" s="39"/>
      <c r="J1" s="39"/>
      <c r="K1" s="39"/>
      <c r="L1" s="39"/>
      <c r="M1" s="39"/>
      <c r="N1" s="39"/>
      <c r="O1" s="39"/>
      <c r="P1" s="39"/>
      <c r="Q1" s="39"/>
      <c r="R1" s="39"/>
      <c r="S1" s="39"/>
    </row>
    <row r="2" spans="1:23" s="1" customFormat="1" ht="22.5" customHeight="1">
      <c r="A2" s="2315" t="s">
        <v>758</v>
      </c>
      <c r="B2" s="2315"/>
      <c r="C2" s="2315"/>
      <c r="D2" s="2315"/>
      <c r="E2" s="2315"/>
      <c r="F2" s="2315"/>
      <c r="G2" s="2315"/>
      <c r="H2" s="2315"/>
      <c r="I2" s="2315"/>
      <c r="J2" s="2315"/>
      <c r="K2" s="2315"/>
      <c r="L2" s="3"/>
    </row>
    <row r="3" spans="1:23" s="1" customFormat="1" ht="15.75" customHeight="1" thickBot="1">
      <c r="A3" s="78" t="s">
        <v>759</v>
      </c>
      <c r="B3" s="78"/>
      <c r="C3" s="78"/>
      <c r="D3" s="78"/>
      <c r="E3" s="78"/>
      <c r="F3" s="78"/>
      <c r="G3" s="78"/>
      <c r="H3" s="78"/>
      <c r="I3" s="78"/>
      <c r="J3" s="2364" t="s">
        <v>748</v>
      </c>
      <c r="K3" s="2486"/>
      <c r="L3" s="3"/>
    </row>
    <row r="4" spans="1:23" ht="13.5" customHeight="1">
      <c r="A4" s="2367" t="s">
        <v>5</v>
      </c>
      <c r="B4" s="2365" t="s">
        <v>760</v>
      </c>
      <c r="C4" s="2366"/>
      <c r="D4" s="2367"/>
      <c r="E4" s="2365" t="s">
        <v>761</v>
      </c>
      <c r="F4" s="2366"/>
      <c r="G4" s="2366"/>
      <c r="H4" s="2366"/>
      <c r="I4" s="2366"/>
      <c r="J4" s="2366"/>
      <c r="K4" s="2366"/>
      <c r="L4" s="39"/>
    </row>
    <row r="5" spans="1:23" ht="13.5" customHeight="1">
      <c r="A5" s="2395"/>
      <c r="B5" s="2368"/>
      <c r="C5" s="2369"/>
      <c r="D5" s="2370"/>
      <c r="E5" s="2368"/>
      <c r="F5" s="2369"/>
      <c r="G5" s="2369"/>
      <c r="H5" s="2369"/>
      <c r="I5" s="2369"/>
      <c r="J5" s="2369"/>
      <c r="K5" s="2369"/>
      <c r="L5" s="39"/>
    </row>
    <row r="6" spans="1:23" ht="13.5" customHeight="1">
      <c r="A6" s="2370"/>
      <c r="B6" s="412" t="s">
        <v>376</v>
      </c>
      <c r="C6" s="27" t="s">
        <v>762</v>
      </c>
      <c r="D6" s="27" t="s">
        <v>763</v>
      </c>
      <c r="E6" s="412" t="s">
        <v>376</v>
      </c>
      <c r="F6" s="27" t="s">
        <v>764</v>
      </c>
      <c r="G6" s="27" t="s">
        <v>765</v>
      </c>
      <c r="H6" s="27" t="s">
        <v>766</v>
      </c>
      <c r="I6" s="27" t="s">
        <v>767</v>
      </c>
      <c r="J6" s="27" t="s">
        <v>768</v>
      </c>
      <c r="K6" s="27" t="s">
        <v>50</v>
      </c>
      <c r="L6" s="39"/>
      <c r="M6" s="413"/>
      <c r="N6" s="413"/>
      <c r="O6" s="35"/>
      <c r="P6" s="413"/>
      <c r="Q6" s="413"/>
      <c r="R6" s="413"/>
      <c r="S6" s="414"/>
      <c r="T6" s="413"/>
      <c r="U6" s="34"/>
      <c r="V6" s="413"/>
    </row>
    <row r="7" spans="1:23" ht="17.149999999999999" customHeight="1">
      <c r="A7" s="399" t="s">
        <v>2090</v>
      </c>
      <c r="B7" s="163">
        <v>5593</v>
      </c>
      <c r="C7" s="12">
        <v>61</v>
      </c>
      <c r="D7" s="12">
        <v>5532</v>
      </c>
      <c r="E7" s="163">
        <v>4771</v>
      </c>
      <c r="F7" s="147">
        <v>3571</v>
      </c>
      <c r="G7" s="147">
        <v>831</v>
      </c>
      <c r="H7" s="147">
        <v>266</v>
      </c>
      <c r="I7" s="147">
        <v>57</v>
      </c>
      <c r="J7" s="147">
        <v>3</v>
      </c>
      <c r="K7" s="147">
        <v>43</v>
      </c>
      <c r="L7" s="39"/>
      <c r="M7" s="413"/>
      <c r="N7" s="413"/>
      <c r="O7" s="35"/>
      <c r="P7" s="413"/>
      <c r="Q7" s="413"/>
      <c r="R7" s="413"/>
      <c r="S7" s="414"/>
      <c r="T7" s="413"/>
      <c r="U7" s="34"/>
      <c r="V7" s="413"/>
    </row>
    <row r="8" spans="1:23" ht="17.149999999999999" customHeight="1">
      <c r="A8" s="415" t="s">
        <v>632</v>
      </c>
      <c r="B8" s="163">
        <v>4731</v>
      </c>
      <c r="C8" s="12">
        <v>53</v>
      </c>
      <c r="D8" s="12">
        <v>4678</v>
      </c>
      <c r="E8" s="163">
        <v>4070</v>
      </c>
      <c r="F8" s="147">
        <v>2993</v>
      </c>
      <c r="G8" s="147">
        <v>714</v>
      </c>
      <c r="H8" s="147">
        <v>269</v>
      </c>
      <c r="I8" s="147">
        <v>59</v>
      </c>
      <c r="J8" s="147">
        <v>1</v>
      </c>
      <c r="K8" s="147">
        <v>34</v>
      </c>
      <c r="L8" s="39"/>
      <c r="M8" s="413"/>
      <c r="N8" s="413"/>
      <c r="O8" s="35"/>
      <c r="P8" s="413"/>
      <c r="Q8" s="413"/>
      <c r="R8" s="413"/>
      <c r="S8" s="414"/>
      <c r="T8" s="413"/>
      <c r="U8" s="34"/>
      <c r="V8" s="413"/>
    </row>
    <row r="9" spans="1:23" ht="17.149999999999999" customHeight="1">
      <c r="A9" s="415" t="s">
        <v>624</v>
      </c>
      <c r="B9" s="163">
        <v>4057</v>
      </c>
      <c r="C9" s="12">
        <v>47</v>
      </c>
      <c r="D9" s="12">
        <v>4010</v>
      </c>
      <c r="E9" s="163">
        <v>3526</v>
      </c>
      <c r="F9" s="147">
        <v>2592</v>
      </c>
      <c r="G9" s="147">
        <v>662</v>
      </c>
      <c r="H9" s="147">
        <v>203</v>
      </c>
      <c r="I9" s="147">
        <v>37</v>
      </c>
      <c r="J9" s="147">
        <v>1</v>
      </c>
      <c r="K9" s="147">
        <v>31</v>
      </c>
      <c r="L9" s="39"/>
      <c r="M9" s="413"/>
      <c r="N9" s="413"/>
      <c r="O9" s="35"/>
      <c r="P9" s="413"/>
      <c r="Q9" s="413"/>
      <c r="R9" s="413"/>
      <c r="S9" s="414"/>
      <c r="T9" s="413"/>
      <c r="U9" s="34"/>
      <c r="V9" s="413"/>
    </row>
    <row r="10" spans="1:23" ht="17.149999999999999" customHeight="1">
      <c r="A10" s="14" t="s">
        <v>1698</v>
      </c>
      <c r="B10" s="163">
        <v>3463</v>
      </c>
      <c r="C10" s="12">
        <v>42</v>
      </c>
      <c r="D10" s="12">
        <v>3421</v>
      </c>
      <c r="E10" s="163">
        <v>3082</v>
      </c>
      <c r="F10" s="147">
        <v>2296</v>
      </c>
      <c r="G10" s="147">
        <v>577</v>
      </c>
      <c r="H10" s="147">
        <v>145</v>
      </c>
      <c r="I10" s="147">
        <v>38</v>
      </c>
      <c r="J10" s="147">
        <v>1</v>
      </c>
      <c r="K10" s="147">
        <v>25</v>
      </c>
      <c r="L10" s="39"/>
      <c r="M10" s="413"/>
      <c r="N10" s="413"/>
      <c r="O10" s="35"/>
      <c r="P10" s="413"/>
      <c r="Q10" s="413"/>
      <c r="R10" s="413"/>
      <c r="S10" s="414"/>
      <c r="T10" s="413"/>
      <c r="U10" s="34"/>
      <c r="V10" s="413"/>
    </row>
    <row r="11" spans="1:23" ht="17.149999999999999" customHeight="1">
      <c r="A11" s="14" t="s">
        <v>1867</v>
      </c>
      <c r="B11" s="163">
        <v>3388</v>
      </c>
      <c r="C11" s="12">
        <v>40</v>
      </c>
      <c r="D11" s="12">
        <v>3348</v>
      </c>
      <c r="E11" s="163">
        <v>2965</v>
      </c>
      <c r="F11" s="147">
        <v>2258</v>
      </c>
      <c r="G11" s="147">
        <v>531</v>
      </c>
      <c r="H11" s="147">
        <v>109</v>
      </c>
      <c r="I11" s="147">
        <v>38</v>
      </c>
      <c r="J11" s="147">
        <v>4</v>
      </c>
      <c r="K11" s="147">
        <v>25</v>
      </c>
      <c r="L11" s="39"/>
      <c r="M11" s="413"/>
      <c r="N11" s="413"/>
      <c r="O11" s="35"/>
      <c r="P11" s="413"/>
      <c r="Q11" s="413"/>
      <c r="R11" s="413"/>
      <c r="S11" s="414"/>
      <c r="T11" s="413"/>
      <c r="U11" s="34"/>
      <c r="V11" s="413"/>
    </row>
    <row r="12" spans="1:23" ht="17.149999999999999" customHeight="1">
      <c r="A12" s="238"/>
      <c r="B12" s="163"/>
      <c r="C12" s="12"/>
      <c r="D12" s="12"/>
      <c r="E12" s="163"/>
      <c r="F12" s="12"/>
      <c r="G12" s="12"/>
      <c r="H12" s="12"/>
      <c r="I12" s="12"/>
      <c r="J12" s="12"/>
      <c r="K12" s="12"/>
      <c r="L12" s="39"/>
      <c r="M12" s="413"/>
      <c r="N12" s="413"/>
      <c r="O12" s="35"/>
      <c r="P12" s="413"/>
      <c r="Q12" s="413"/>
      <c r="R12" s="413"/>
      <c r="S12" s="414"/>
      <c r="T12" s="413"/>
      <c r="U12" s="34"/>
      <c r="V12" s="413"/>
    </row>
    <row r="13" spans="1:23" ht="17.149999999999999" customHeight="1">
      <c r="A13" s="144" t="s">
        <v>2028</v>
      </c>
      <c r="B13" s="252">
        <v>276</v>
      </c>
      <c r="C13" s="17">
        <v>3</v>
      </c>
      <c r="D13" s="33">
        <v>273</v>
      </c>
      <c r="E13" s="252">
        <v>234</v>
      </c>
      <c r="F13" s="17">
        <v>179</v>
      </c>
      <c r="G13" s="17">
        <v>42</v>
      </c>
      <c r="H13" s="67">
        <v>8</v>
      </c>
      <c r="I13" s="17">
        <v>3</v>
      </c>
      <c r="J13" s="16">
        <v>1</v>
      </c>
      <c r="K13" s="17">
        <v>1</v>
      </c>
      <c r="L13" s="39"/>
      <c r="M13" s="39"/>
      <c r="N13" s="413"/>
      <c r="O13" s="39"/>
      <c r="P13" s="39"/>
      <c r="Q13" s="39"/>
      <c r="R13" s="39"/>
      <c r="S13" s="39"/>
    </row>
    <row r="14" spans="1:23" ht="17.149999999999999" customHeight="1" thickBot="1">
      <c r="A14" s="144" t="s">
        <v>1175</v>
      </c>
      <c r="B14" s="252">
        <v>309</v>
      </c>
      <c r="C14" s="17">
        <v>3</v>
      </c>
      <c r="D14" s="33">
        <v>306</v>
      </c>
      <c r="E14" s="252">
        <v>272</v>
      </c>
      <c r="F14" s="17">
        <v>217</v>
      </c>
      <c r="G14" s="17">
        <v>47</v>
      </c>
      <c r="H14" s="67">
        <v>3</v>
      </c>
      <c r="I14" s="17">
        <v>2</v>
      </c>
      <c r="J14" s="16">
        <v>0</v>
      </c>
      <c r="K14" s="17">
        <v>3</v>
      </c>
      <c r="L14" s="39"/>
      <c r="M14" s="1160" t="s">
        <v>1527</v>
      </c>
      <c r="N14" s="1161" t="s">
        <v>1983</v>
      </c>
      <c r="O14" s="78"/>
      <c r="P14" s="78"/>
      <c r="Q14" s="78"/>
      <c r="R14" s="78"/>
      <c r="S14" s="78"/>
      <c r="T14" s="78"/>
      <c r="U14" s="78"/>
      <c r="V14" s="2364" t="s">
        <v>748</v>
      </c>
      <c r="W14" s="2486"/>
    </row>
    <row r="15" spans="1:23" ht="17.149999999999999" customHeight="1">
      <c r="A15" s="18" t="s">
        <v>359</v>
      </c>
      <c r="B15" s="252">
        <v>308</v>
      </c>
      <c r="C15" s="17">
        <v>4</v>
      </c>
      <c r="D15" s="33">
        <v>304</v>
      </c>
      <c r="E15" s="252">
        <v>269</v>
      </c>
      <c r="F15" s="17">
        <v>211</v>
      </c>
      <c r="G15" s="17">
        <v>35</v>
      </c>
      <c r="H15" s="67">
        <v>20</v>
      </c>
      <c r="I15" s="17">
        <v>0</v>
      </c>
      <c r="J15" s="16">
        <v>1</v>
      </c>
      <c r="K15" s="17">
        <v>2</v>
      </c>
      <c r="L15" s="39"/>
      <c r="M15" s="2367" t="s">
        <v>5</v>
      </c>
      <c r="N15" s="2365" t="s">
        <v>760</v>
      </c>
      <c r="O15" s="2366"/>
      <c r="P15" s="2367"/>
      <c r="Q15" s="2365" t="s">
        <v>761</v>
      </c>
      <c r="R15" s="2366"/>
      <c r="S15" s="2366"/>
      <c r="T15" s="2366"/>
      <c r="U15" s="2366"/>
      <c r="V15" s="2366"/>
      <c r="W15" s="2366"/>
    </row>
    <row r="16" spans="1:23" ht="17.149999999999999" customHeight="1">
      <c r="A16" s="18" t="s">
        <v>360</v>
      </c>
      <c r="B16" s="252">
        <v>269</v>
      </c>
      <c r="C16" s="17">
        <v>1</v>
      </c>
      <c r="D16" s="33">
        <v>268</v>
      </c>
      <c r="E16" s="252">
        <v>248</v>
      </c>
      <c r="F16" s="17">
        <v>197</v>
      </c>
      <c r="G16" s="17">
        <v>35</v>
      </c>
      <c r="H16" s="67">
        <v>11</v>
      </c>
      <c r="I16" s="17">
        <v>0</v>
      </c>
      <c r="J16" s="16">
        <v>0</v>
      </c>
      <c r="K16" s="17">
        <v>5</v>
      </c>
      <c r="L16" s="39"/>
      <c r="M16" s="2395"/>
      <c r="N16" s="2368"/>
      <c r="O16" s="2369"/>
      <c r="P16" s="2370"/>
      <c r="Q16" s="2368"/>
      <c r="R16" s="2369"/>
      <c r="S16" s="2369"/>
      <c r="T16" s="2369"/>
      <c r="U16" s="2369"/>
      <c r="V16" s="2369"/>
      <c r="W16" s="2369"/>
    </row>
    <row r="17" spans="1:23" ht="17.149999999999999" customHeight="1">
      <c r="A17" s="144" t="s">
        <v>1909</v>
      </c>
      <c r="B17" s="252">
        <v>271</v>
      </c>
      <c r="C17" s="17">
        <v>2</v>
      </c>
      <c r="D17" s="33">
        <v>269</v>
      </c>
      <c r="E17" s="252">
        <v>239</v>
      </c>
      <c r="F17" s="17">
        <v>187</v>
      </c>
      <c r="G17" s="17">
        <v>42</v>
      </c>
      <c r="H17" s="67">
        <v>6</v>
      </c>
      <c r="I17" s="17">
        <v>2</v>
      </c>
      <c r="J17" s="16">
        <v>0</v>
      </c>
      <c r="K17" s="17">
        <v>2</v>
      </c>
      <c r="L17" s="39"/>
      <c r="M17" s="2370"/>
      <c r="N17" s="1069" t="s">
        <v>376</v>
      </c>
      <c r="O17" s="1067" t="s">
        <v>762</v>
      </c>
      <c r="P17" s="1067" t="s">
        <v>763</v>
      </c>
      <c r="Q17" s="1069" t="s">
        <v>376</v>
      </c>
      <c r="R17" s="1067" t="s">
        <v>764</v>
      </c>
      <c r="S17" s="1067" t="s">
        <v>765</v>
      </c>
      <c r="T17" s="1067" t="s">
        <v>766</v>
      </c>
      <c r="U17" s="1067" t="s">
        <v>767</v>
      </c>
      <c r="V17" s="1067" t="s">
        <v>768</v>
      </c>
      <c r="W17" s="1067" t="s">
        <v>50</v>
      </c>
    </row>
    <row r="18" spans="1:23" ht="17.149999999999999" customHeight="1">
      <c r="A18" s="144" t="s">
        <v>1232</v>
      </c>
      <c r="B18" s="252">
        <v>262</v>
      </c>
      <c r="C18" s="17">
        <v>4</v>
      </c>
      <c r="D18" s="33">
        <v>258</v>
      </c>
      <c r="E18" s="252">
        <v>237</v>
      </c>
      <c r="F18" s="17">
        <v>187</v>
      </c>
      <c r="G18" s="17">
        <v>38</v>
      </c>
      <c r="H18" s="67">
        <v>11</v>
      </c>
      <c r="I18" s="17">
        <v>0</v>
      </c>
      <c r="J18" s="16">
        <v>0</v>
      </c>
      <c r="K18" s="17">
        <v>1</v>
      </c>
      <c r="L18" s="39"/>
      <c r="M18" s="39"/>
      <c r="N18" s="413"/>
      <c r="O18" s="39"/>
      <c r="P18" s="39"/>
      <c r="Q18" s="39"/>
      <c r="R18" s="39"/>
      <c r="S18" s="39"/>
    </row>
    <row r="19" spans="1:23" ht="17.149999999999999" customHeight="1">
      <c r="A19" s="144" t="s">
        <v>199</v>
      </c>
      <c r="B19" s="252">
        <v>241</v>
      </c>
      <c r="C19" s="17">
        <v>4</v>
      </c>
      <c r="D19" s="33">
        <v>237</v>
      </c>
      <c r="E19" s="252">
        <v>218</v>
      </c>
      <c r="F19" s="17">
        <v>164</v>
      </c>
      <c r="G19" s="17">
        <v>47</v>
      </c>
      <c r="H19" s="67">
        <v>4</v>
      </c>
      <c r="I19" s="17">
        <v>0</v>
      </c>
      <c r="J19" s="16">
        <v>0</v>
      </c>
      <c r="K19" s="17">
        <v>3</v>
      </c>
      <c r="L19" s="39"/>
      <c r="M19" s="1015" t="s">
        <v>1860</v>
      </c>
      <c r="N19" s="413"/>
      <c r="O19" s="39"/>
      <c r="P19" s="39"/>
      <c r="Q19" s="39"/>
      <c r="R19" s="39"/>
      <c r="S19" s="39"/>
    </row>
    <row r="20" spans="1:23" ht="17.149999999999999" customHeight="1">
      <c r="A20" s="18" t="s">
        <v>200</v>
      </c>
      <c r="B20" s="252">
        <v>264</v>
      </c>
      <c r="C20" s="17">
        <v>6</v>
      </c>
      <c r="D20" s="33">
        <v>258</v>
      </c>
      <c r="E20" s="252">
        <v>234</v>
      </c>
      <c r="F20" s="17">
        <v>180</v>
      </c>
      <c r="G20" s="17">
        <v>36</v>
      </c>
      <c r="H20" s="67">
        <v>15</v>
      </c>
      <c r="I20" s="17">
        <v>2</v>
      </c>
      <c r="J20" s="16">
        <v>0</v>
      </c>
      <c r="K20" s="17">
        <v>1</v>
      </c>
      <c r="L20" s="39"/>
      <c r="M20" s="39"/>
      <c r="N20" s="413"/>
      <c r="O20" s="39"/>
      <c r="P20" s="39"/>
      <c r="Q20" s="39"/>
      <c r="R20" s="39"/>
      <c r="S20" s="39"/>
    </row>
    <row r="21" spans="1:23" ht="17.149999999999999" customHeight="1">
      <c r="A21" s="18" t="s">
        <v>201</v>
      </c>
      <c r="B21" s="252">
        <v>298</v>
      </c>
      <c r="C21" s="17">
        <v>4</v>
      </c>
      <c r="D21" s="33">
        <v>294</v>
      </c>
      <c r="E21" s="252">
        <v>267</v>
      </c>
      <c r="F21" s="17">
        <v>205</v>
      </c>
      <c r="G21" s="17">
        <v>40</v>
      </c>
      <c r="H21" s="67">
        <v>16</v>
      </c>
      <c r="I21" s="17">
        <v>4</v>
      </c>
      <c r="J21" s="16">
        <v>0</v>
      </c>
      <c r="K21" s="17">
        <v>2</v>
      </c>
      <c r="L21" s="39"/>
      <c r="M21" s="1117" t="s">
        <v>1909</v>
      </c>
      <c r="N21" s="1162">
        <f t="shared" ref="N21:N27" si="0">SUM(O21:P21)</f>
        <v>271</v>
      </c>
      <c r="O21" s="1123">
        <v>2</v>
      </c>
      <c r="P21" s="1102">
        <v>269</v>
      </c>
      <c r="Q21" s="1162">
        <f t="shared" ref="Q21:Q26" si="1">SUM(R21:W21)</f>
        <v>239</v>
      </c>
      <c r="R21" s="1123">
        <v>187</v>
      </c>
      <c r="S21" s="1123">
        <v>42</v>
      </c>
      <c r="T21" s="1124">
        <v>6</v>
      </c>
      <c r="U21" s="1123">
        <v>2</v>
      </c>
      <c r="V21" s="1101">
        <v>0</v>
      </c>
      <c r="W21" s="1123">
        <v>2</v>
      </c>
    </row>
    <row r="22" spans="1:23" ht="17.149999999999999" customHeight="1">
      <c r="A22" s="18" t="s">
        <v>202</v>
      </c>
      <c r="B22" s="252">
        <v>249</v>
      </c>
      <c r="C22" s="17">
        <v>6</v>
      </c>
      <c r="D22" s="33">
        <v>243</v>
      </c>
      <c r="E22" s="252">
        <v>213</v>
      </c>
      <c r="F22" s="17">
        <v>152</v>
      </c>
      <c r="G22" s="17">
        <v>48</v>
      </c>
      <c r="H22" s="67">
        <v>9</v>
      </c>
      <c r="I22" s="17">
        <v>3</v>
      </c>
      <c r="J22" s="16">
        <v>0</v>
      </c>
      <c r="K22" s="17">
        <v>1</v>
      </c>
      <c r="L22" s="39"/>
      <c r="M22" s="1117" t="s">
        <v>1232</v>
      </c>
      <c r="N22" s="1162">
        <f t="shared" si="0"/>
        <v>262</v>
      </c>
      <c r="O22" s="1123">
        <v>4</v>
      </c>
      <c r="P22" s="1102">
        <v>258</v>
      </c>
      <c r="Q22" s="1162">
        <f t="shared" si="1"/>
        <v>237</v>
      </c>
      <c r="R22" s="1123">
        <v>187</v>
      </c>
      <c r="S22" s="1123">
        <v>38</v>
      </c>
      <c r="T22" s="1124">
        <v>11</v>
      </c>
      <c r="U22" s="1123">
        <v>0</v>
      </c>
      <c r="V22" s="1101">
        <v>0</v>
      </c>
      <c r="W22" s="1123">
        <v>1</v>
      </c>
    </row>
    <row r="23" spans="1:23" ht="17.149999999999999" customHeight="1">
      <c r="A23" s="144" t="s">
        <v>203</v>
      </c>
      <c r="B23" s="252">
        <v>277</v>
      </c>
      <c r="C23" s="17">
        <v>4</v>
      </c>
      <c r="D23" s="33">
        <v>273</v>
      </c>
      <c r="E23" s="252">
        <f>SUM(F23:K23)</f>
        <v>241</v>
      </c>
      <c r="F23" s="17">
        <v>176</v>
      </c>
      <c r="G23" s="17">
        <v>54</v>
      </c>
      <c r="H23" s="67">
        <v>7</v>
      </c>
      <c r="I23" s="17">
        <v>1</v>
      </c>
      <c r="J23" s="16">
        <v>0</v>
      </c>
      <c r="K23" s="17">
        <v>3</v>
      </c>
      <c r="L23" s="39"/>
      <c r="M23" s="1117" t="s">
        <v>199</v>
      </c>
      <c r="N23" s="1162">
        <f t="shared" si="0"/>
        <v>241</v>
      </c>
      <c r="O23" s="1123">
        <v>4</v>
      </c>
      <c r="P23" s="1102">
        <v>237</v>
      </c>
      <c r="Q23" s="1162">
        <f t="shared" si="1"/>
        <v>218</v>
      </c>
      <c r="R23" s="1123">
        <v>164</v>
      </c>
      <c r="S23" s="1123">
        <v>47</v>
      </c>
      <c r="T23" s="1124">
        <v>4</v>
      </c>
      <c r="U23" s="1123">
        <v>0</v>
      </c>
      <c r="V23" s="1101">
        <v>0</v>
      </c>
      <c r="W23" s="1123">
        <v>3</v>
      </c>
    </row>
    <row r="24" spans="1:23" ht="17.149999999999999" customHeight="1">
      <c r="A24" s="144" t="s">
        <v>204</v>
      </c>
      <c r="B24" s="1338">
        <f t="shared" ref="B24:B28" si="2">SUM(C24:D24)</f>
        <v>259</v>
      </c>
      <c r="C24" s="17">
        <v>4</v>
      </c>
      <c r="D24" s="33">
        <v>255</v>
      </c>
      <c r="E24" s="1338">
        <f t="shared" ref="E24:E28" si="3">SUM(F24:K24)</f>
        <v>222</v>
      </c>
      <c r="F24" s="17">
        <v>170</v>
      </c>
      <c r="G24" s="17">
        <v>41</v>
      </c>
      <c r="H24" s="67">
        <v>5</v>
      </c>
      <c r="I24" s="17">
        <v>2</v>
      </c>
      <c r="J24" s="16">
        <v>0</v>
      </c>
      <c r="K24" s="17">
        <v>4</v>
      </c>
      <c r="L24" s="39"/>
      <c r="M24" s="1117" t="s">
        <v>200</v>
      </c>
      <c r="N24" s="1162">
        <f t="shared" si="0"/>
        <v>264</v>
      </c>
      <c r="O24" s="1123">
        <v>6</v>
      </c>
      <c r="P24" s="1102">
        <v>258</v>
      </c>
      <c r="Q24" s="1162">
        <f t="shared" si="1"/>
        <v>234</v>
      </c>
      <c r="R24" s="1123">
        <v>180</v>
      </c>
      <c r="S24" s="1123">
        <v>36</v>
      </c>
      <c r="T24" s="1124">
        <v>15</v>
      </c>
      <c r="U24" s="1123">
        <v>2</v>
      </c>
      <c r="V24" s="1101">
        <v>0</v>
      </c>
      <c r="W24" s="1123">
        <v>1</v>
      </c>
    </row>
    <row r="25" spans="1:23" ht="17.149999999999999" customHeight="1">
      <c r="A25" s="144" t="s">
        <v>205</v>
      </c>
      <c r="B25" s="1338">
        <f t="shared" si="2"/>
        <v>283</v>
      </c>
      <c r="C25" s="17">
        <v>3</v>
      </c>
      <c r="D25" s="33">
        <v>280</v>
      </c>
      <c r="E25" s="1338">
        <f t="shared" si="3"/>
        <v>254</v>
      </c>
      <c r="F25" s="17">
        <v>178</v>
      </c>
      <c r="G25" s="17">
        <v>58</v>
      </c>
      <c r="H25" s="67">
        <v>10</v>
      </c>
      <c r="I25" s="17">
        <v>4</v>
      </c>
      <c r="J25" s="16">
        <v>1</v>
      </c>
      <c r="K25" s="17">
        <v>3</v>
      </c>
      <c r="L25" s="39"/>
      <c r="M25" s="1117" t="s">
        <v>201</v>
      </c>
      <c r="N25" s="1162">
        <f t="shared" si="0"/>
        <v>298</v>
      </c>
      <c r="O25" s="1123">
        <v>4</v>
      </c>
      <c r="P25" s="1102">
        <v>294</v>
      </c>
      <c r="Q25" s="1162">
        <f t="shared" si="1"/>
        <v>267</v>
      </c>
      <c r="R25" s="1123">
        <v>205</v>
      </c>
      <c r="S25" s="1123">
        <v>40</v>
      </c>
      <c r="T25" s="1124">
        <v>16</v>
      </c>
      <c r="U25" s="1123">
        <v>4</v>
      </c>
      <c r="V25" s="1101">
        <v>0</v>
      </c>
      <c r="W25" s="1123">
        <v>2</v>
      </c>
    </row>
    <row r="26" spans="1:23" ht="17.149999999999999" customHeight="1">
      <c r="A26" s="144" t="s">
        <v>1175</v>
      </c>
      <c r="B26" s="1338">
        <f t="shared" si="2"/>
        <v>281</v>
      </c>
      <c r="C26" s="17">
        <v>5</v>
      </c>
      <c r="D26" s="33">
        <v>276</v>
      </c>
      <c r="E26" s="1338">
        <f t="shared" si="3"/>
        <v>254</v>
      </c>
      <c r="F26" s="17">
        <v>194</v>
      </c>
      <c r="G26" s="17">
        <v>48</v>
      </c>
      <c r="H26" s="67">
        <v>6</v>
      </c>
      <c r="I26" s="17">
        <v>2</v>
      </c>
      <c r="J26" s="16">
        <v>2</v>
      </c>
      <c r="K26" s="17">
        <v>2</v>
      </c>
      <c r="L26" s="39"/>
      <c r="M26" s="1117" t="s">
        <v>202</v>
      </c>
      <c r="N26" s="1162">
        <f t="shared" si="0"/>
        <v>249</v>
      </c>
      <c r="O26" s="1123">
        <v>6</v>
      </c>
      <c r="P26" s="1102">
        <v>243</v>
      </c>
      <c r="Q26" s="1162">
        <f t="shared" si="1"/>
        <v>213</v>
      </c>
      <c r="R26" s="1123">
        <v>152</v>
      </c>
      <c r="S26" s="1123">
        <v>48</v>
      </c>
      <c r="T26" s="1124">
        <v>9</v>
      </c>
      <c r="U26" s="1123">
        <v>3</v>
      </c>
      <c r="V26" s="1101">
        <v>0</v>
      </c>
      <c r="W26" s="1123">
        <v>1</v>
      </c>
    </row>
    <row r="27" spans="1:23" ht="17.149999999999999" customHeight="1">
      <c r="A27" s="144" t="s">
        <v>359</v>
      </c>
      <c r="B27" s="1338">
        <f t="shared" si="2"/>
        <v>244</v>
      </c>
      <c r="C27" s="17">
        <v>4</v>
      </c>
      <c r="D27" s="33">
        <v>240</v>
      </c>
      <c r="E27" s="1338">
        <f t="shared" si="3"/>
        <v>218</v>
      </c>
      <c r="F27" s="17">
        <v>161</v>
      </c>
      <c r="G27" s="17">
        <v>38</v>
      </c>
      <c r="H27" s="67">
        <v>11</v>
      </c>
      <c r="I27" s="17">
        <v>1</v>
      </c>
      <c r="J27" s="16">
        <v>3</v>
      </c>
      <c r="K27" s="17">
        <v>4</v>
      </c>
      <c r="L27" s="39"/>
      <c r="M27" s="1117" t="s">
        <v>203</v>
      </c>
      <c r="N27" s="1162">
        <f t="shared" si="0"/>
        <v>277</v>
      </c>
      <c r="O27" s="1123">
        <v>4</v>
      </c>
      <c r="P27" s="1102">
        <v>273</v>
      </c>
      <c r="Q27" s="1162">
        <f>SUM(R27:W27)</f>
        <v>241</v>
      </c>
      <c r="R27" s="1123">
        <v>176</v>
      </c>
      <c r="S27" s="1123">
        <v>54</v>
      </c>
      <c r="T27" s="1124">
        <v>7</v>
      </c>
      <c r="U27" s="1123">
        <v>1</v>
      </c>
      <c r="V27" s="1101">
        <v>0</v>
      </c>
      <c r="W27" s="1123">
        <v>3</v>
      </c>
    </row>
    <row r="28" spans="1:23" ht="17.149999999999999" customHeight="1">
      <c r="A28" s="144" t="s">
        <v>360</v>
      </c>
      <c r="B28" s="1338">
        <f t="shared" si="2"/>
        <v>304</v>
      </c>
      <c r="C28" s="17">
        <v>7</v>
      </c>
      <c r="D28" s="33">
        <v>297</v>
      </c>
      <c r="E28" s="1338">
        <f t="shared" si="3"/>
        <v>274</v>
      </c>
      <c r="F28" s="17">
        <v>213</v>
      </c>
      <c r="G28" s="17">
        <v>50</v>
      </c>
      <c r="H28" s="67">
        <v>7</v>
      </c>
      <c r="I28" s="17">
        <v>3</v>
      </c>
      <c r="J28" s="16">
        <v>0</v>
      </c>
      <c r="K28" s="17">
        <v>1</v>
      </c>
      <c r="L28" s="39"/>
      <c r="M28" s="1117" t="s">
        <v>204</v>
      </c>
      <c r="N28" s="1162">
        <f t="shared" ref="N28:N32" si="4">SUM(O28:P28)</f>
        <v>259</v>
      </c>
      <c r="O28" s="1123">
        <v>4</v>
      </c>
      <c r="P28" s="1102">
        <v>255</v>
      </c>
      <c r="Q28" s="1162">
        <f t="shared" ref="Q28:Q32" si="5">SUM(R28:W28)</f>
        <v>222</v>
      </c>
      <c r="R28" s="1123">
        <v>170</v>
      </c>
      <c r="S28" s="1123">
        <v>41</v>
      </c>
      <c r="T28" s="1124">
        <v>5</v>
      </c>
      <c r="U28" s="1123">
        <v>2</v>
      </c>
      <c r="V28" s="1101">
        <v>0</v>
      </c>
      <c r="W28" s="1123">
        <v>4</v>
      </c>
    </row>
    <row r="29" spans="1:23" ht="17.149999999999999" customHeight="1">
      <c r="A29" s="144"/>
      <c r="B29" s="1338"/>
      <c r="C29" s="17"/>
      <c r="D29" s="33"/>
      <c r="E29" s="1338"/>
      <c r="F29" s="17"/>
      <c r="G29" s="17"/>
      <c r="H29" s="67"/>
      <c r="I29" s="17"/>
      <c r="J29" s="16"/>
      <c r="K29" s="17"/>
      <c r="L29" s="39"/>
      <c r="M29" s="1117" t="s">
        <v>205</v>
      </c>
      <c r="N29" s="1162">
        <f t="shared" si="4"/>
        <v>283</v>
      </c>
      <c r="O29" s="1123">
        <v>3</v>
      </c>
      <c r="P29" s="1102">
        <v>280</v>
      </c>
      <c r="Q29" s="1162">
        <f t="shared" si="5"/>
        <v>254</v>
      </c>
      <c r="R29" s="1123">
        <v>178</v>
      </c>
      <c r="S29" s="1123">
        <v>58</v>
      </c>
      <c r="T29" s="1124">
        <v>10</v>
      </c>
      <c r="U29" s="1123">
        <v>4</v>
      </c>
      <c r="V29" s="1101">
        <v>1</v>
      </c>
      <c r="W29" s="1123">
        <v>3</v>
      </c>
    </row>
    <row r="30" spans="1:23" ht="17.149999999999999" customHeight="1">
      <c r="A30" s="4" t="s">
        <v>1650</v>
      </c>
      <c r="B30" s="1298">
        <f>B28-B27</f>
        <v>60</v>
      </c>
      <c r="C30" s="1299">
        <f t="shared" ref="C30:J30" si="6">C28-C27</f>
        <v>3</v>
      </c>
      <c r="D30" s="1298">
        <f t="shared" ref="D30:I30" si="7">D28-D27</f>
        <v>57</v>
      </c>
      <c r="E30" s="1299">
        <f t="shared" si="7"/>
        <v>56</v>
      </c>
      <c r="F30" s="1299">
        <f t="shared" si="7"/>
        <v>52</v>
      </c>
      <c r="G30" s="1299">
        <f t="shared" si="7"/>
        <v>12</v>
      </c>
      <c r="H30" s="1298">
        <f t="shared" si="7"/>
        <v>-4</v>
      </c>
      <c r="I30" s="1299">
        <f t="shared" si="7"/>
        <v>2</v>
      </c>
      <c r="J30" s="1299">
        <f t="shared" si="6"/>
        <v>-3</v>
      </c>
      <c r="K30" s="1299">
        <f>K28-K27</f>
        <v>-3</v>
      </c>
      <c r="L30" s="39"/>
      <c r="M30" s="1129" t="s">
        <v>1175</v>
      </c>
      <c r="N30" s="1162">
        <f t="shared" si="4"/>
        <v>281</v>
      </c>
      <c r="O30" s="1123">
        <v>5</v>
      </c>
      <c r="P30" s="1102">
        <v>276</v>
      </c>
      <c r="Q30" s="1162">
        <f t="shared" si="5"/>
        <v>254</v>
      </c>
      <c r="R30" s="1123">
        <v>194</v>
      </c>
      <c r="S30" s="1123">
        <v>48</v>
      </c>
      <c r="T30" s="1124">
        <v>6</v>
      </c>
      <c r="U30" s="1123">
        <v>2</v>
      </c>
      <c r="V30" s="1101">
        <v>2</v>
      </c>
      <c r="W30" s="1123">
        <v>2</v>
      </c>
    </row>
    <row r="31" spans="1:23" ht="17.149999999999999" customHeight="1" thickBot="1">
      <c r="A31" s="73" t="s">
        <v>1651</v>
      </c>
      <c r="B31" s="1300">
        <f t="shared" ref="B31:I31" si="8">B28-B16</f>
        <v>35</v>
      </c>
      <c r="C31" s="1301">
        <f t="shared" si="8"/>
        <v>6</v>
      </c>
      <c r="D31" s="1300">
        <f t="shared" si="8"/>
        <v>29</v>
      </c>
      <c r="E31" s="1300">
        <f t="shared" si="8"/>
        <v>26</v>
      </c>
      <c r="F31" s="1300">
        <f t="shared" si="8"/>
        <v>16</v>
      </c>
      <c r="G31" s="1300">
        <f t="shared" si="8"/>
        <v>15</v>
      </c>
      <c r="H31" s="1300">
        <f t="shared" si="8"/>
        <v>-4</v>
      </c>
      <c r="I31" s="1301">
        <f t="shared" si="8"/>
        <v>3</v>
      </c>
      <c r="J31" s="1301">
        <f t="shared" ref="J31" si="9">J28-J16</f>
        <v>0</v>
      </c>
      <c r="K31" s="1301">
        <f>K28-K16</f>
        <v>-4</v>
      </c>
      <c r="L31" s="39"/>
      <c r="M31" s="1129" t="s">
        <v>359</v>
      </c>
      <c r="N31" s="1162">
        <f t="shared" si="4"/>
        <v>244</v>
      </c>
      <c r="O31" s="1123">
        <v>4</v>
      </c>
      <c r="P31" s="1102">
        <v>240</v>
      </c>
      <c r="Q31" s="1162">
        <f t="shared" si="5"/>
        <v>218</v>
      </c>
      <c r="R31" s="1123">
        <v>161</v>
      </c>
      <c r="S31" s="1123">
        <v>38</v>
      </c>
      <c r="T31" s="1124">
        <v>11</v>
      </c>
      <c r="U31" s="1123">
        <v>1</v>
      </c>
      <c r="V31" s="1101">
        <v>3</v>
      </c>
      <c r="W31" s="1123">
        <v>4</v>
      </c>
    </row>
    <row r="32" spans="1:23" ht="17.149999999999999" customHeight="1">
      <c r="A32" s="395" t="s">
        <v>770</v>
      </c>
      <c r="B32" s="102"/>
      <c r="C32" s="102"/>
      <c r="D32" s="102"/>
      <c r="E32" s="102"/>
      <c r="F32" s="102"/>
      <c r="G32" s="102"/>
      <c r="H32" s="102"/>
      <c r="I32" s="102"/>
      <c r="J32" s="102"/>
      <c r="K32" s="102"/>
      <c r="L32" s="39"/>
      <c r="M32" s="1129" t="s">
        <v>360</v>
      </c>
      <c r="N32" s="1587">
        <f t="shared" si="4"/>
        <v>304</v>
      </c>
      <c r="O32" s="1587">
        <v>7</v>
      </c>
      <c r="P32" s="1588">
        <v>297</v>
      </c>
      <c r="Q32" s="1587">
        <f t="shared" si="5"/>
        <v>274</v>
      </c>
      <c r="R32" s="1587">
        <v>213</v>
      </c>
      <c r="S32" s="1587">
        <v>50</v>
      </c>
      <c r="T32" s="1589">
        <v>7</v>
      </c>
      <c r="U32" s="1587">
        <v>3</v>
      </c>
      <c r="V32" s="1590">
        <v>0</v>
      </c>
      <c r="W32" s="1587">
        <v>1</v>
      </c>
    </row>
    <row r="33" spans="1:23" ht="16" customHeight="1">
      <c r="A33" s="395"/>
      <c r="B33" s="102"/>
      <c r="C33" s="102"/>
      <c r="D33" s="102"/>
      <c r="E33" s="102"/>
      <c r="F33" s="102"/>
      <c r="G33" s="102"/>
      <c r="H33" s="102"/>
      <c r="I33" s="102"/>
      <c r="J33" s="102"/>
      <c r="K33" s="102"/>
      <c r="L33" s="39"/>
      <c r="M33" s="39"/>
      <c r="N33" s="413"/>
      <c r="O33" s="39"/>
      <c r="P33" s="39"/>
      <c r="Q33" s="39"/>
      <c r="R33" s="39"/>
      <c r="S33" s="39"/>
    </row>
    <row r="34" spans="1:23" ht="16" customHeight="1">
      <c r="A34" s="3"/>
      <c r="B34" s="3"/>
      <c r="C34" s="3"/>
      <c r="D34" s="3"/>
      <c r="E34" s="3"/>
      <c r="F34" s="3"/>
      <c r="G34" s="3"/>
      <c r="H34" s="3"/>
      <c r="I34" s="3"/>
      <c r="J34" s="3"/>
      <c r="K34" s="3"/>
      <c r="L34" s="39"/>
      <c r="M34" s="1163" t="s">
        <v>1529</v>
      </c>
      <c r="N34" s="1164">
        <f>SUM(N21:N32)</f>
        <v>3233</v>
      </c>
      <c r="O34" s="1164">
        <f t="shared" ref="O34:W34" si="10">SUM(O21:O32)</f>
        <v>53</v>
      </c>
      <c r="P34" s="1164">
        <f t="shared" si="10"/>
        <v>3180</v>
      </c>
      <c r="Q34" s="1164">
        <f t="shared" si="10"/>
        <v>2871</v>
      </c>
      <c r="R34" s="1164">
        <f t="shared" si="10"/>
        <v>2167</v>
      </c>
      <c r="S34" s="1164">
        <f t="shared" si="10"/>
        <v>540</v>
      </c>
      <c r="T34" s="1164">
        <f t="shared" si="10"/>
        <v>107</v>
      </c>
      <c r="U34" s="1164">
        <f t="shared" si="10"/>
        <v>24</v>
      </c>
      <c r="V34" s="1164">
        <f t="shared" si="10"/>
        <v>6</v>
      </c>
      <c r="W34" s="1164">
        <f t="shared" si="10"/>
        <v>27</v>
      </c>
    </row>
    <row r="35" spans="1:23" ht="16" customHeight="1">
      <c r="A35" s="2398" t="s">
        <v>771</v>
      </c>
      <c r="B35" s="2398"/>
      <c r="C35" s="2398"/>
      <c r="D35" s="2398"/>
      <c r="E35" s="2398"/>
      <c r="F35" s="2398"/>
      <c r="G35" s="2398"/>
      <c r="H35" s="2398"/>
      <c r="I35" s="2398"/>
      <c r="J35" s="2398"/>
      <c r="K35" s="2398"/>
      <c r="L35" s="39"/>
      <c r="M35" s="39"/>
      <c r="N35" s="413"/>
      <c r="O35" s="39"/>
      <c r="P35" s="39"/>
      <c r="Q35" s="39"/>
      <c r="R35" s="39"/>
      <c r="S35" s="39"/>
    </row>
    <row r="36" spans="1:23" ht="16" customHeight="1" thickBot="1">
      <c r="A36" s="3"/>
      <c r="B36" s="3"/>
      <c r="C36" s="176"/>
      <c r="D36" s="3"/>
      <c r="E36" s="3"/>
      <c r="F36" s="3"/>
      <c r="G36" s="3"/>
      <c r="H36" s="176"/>
      <c r="I36" s="3"/>
      <c r="J36" s="2364" t="s">
        <v>772</v>
      </c>
      <c r="K36" s="2486"/>
      <c r="L36" s="39"/>
      <c r="M36" s="39" t="s">
        <v>1864</v>
      </c>
      <c r="N36" s="1584">
        <v>3388</v>
      </c>
      <c r="O36" s="1585">
        <v>40</v>
      </c>
      <c r="P36" s="1585">
        <v>3348</v>
      </c>
      <c r="Q36" s="1585">
        <v>2965</v>
      </c>
      <c r="R36" s="1585">
        <v>2258</v>
      </c>
      <c r="S36" s="1585">
        <v>531</v>
      </c>
      <c r="T36" s="1586">
        <v>109</v>
      </c>
      <c r="U36" s="1586">
        <v>38</v>
      </c>
      <c r="V36" s="1586">
        <v>4</v>
      </c>
      <c r="W36" s="1586">
        <v>25</v>
      </c>
    </row>
    <row r="37" spans="1:23" ht="16" customHeight="1">
      <c r="A37" s="2367" t="s">
        <v>5</v>
      </c>
      <c r="B37" s="2365" t="s">
        <v>773</v>
      </c>
      <c r="C37" s="2367"/>
      <c r="D37" s="2365" t="s">
        <v>774</v>
      </c>
      <c r="E37" s="2367"/>
      <c r="F37" s="2365" t="s">
        <v>775</v>
      </c>
      <c r="G37" s="2367"/>
      <c r="H37" s="2365" t="s">
        <v>776</v>
      </c>
      <c r="I37" s="2367"/>
      <c r="J37" s="2365" t="s">
        <v>777</v>
      </c>
      <c r="K37" s="2366"/>
      <c r="L37" s="39"/>
      <c r="M37" s="1592" t="s">
        <v>1865</v>
      </c>
      <c r="N37" s="1593">
        <v>3119</v>
      </c>
      <c r="O37" s="1592">
        <v>39</v>
      </c>
      <c r="P37" s="1592">
        <v>3080</v>
      </c>
      <c r="Q37" s="1592">
        <v>2717</v>
      </c>
      <c r="R37" s="1592">
        <v>2061</v>
      </c>
      <c r="S37" s="1592">
        <v>496</v>
      </c>
      <c r="T37" s="1125">
        <v>98</v>
      </c>
      <c r="U37" s="1125">
        <v>38</v>
      </c>
      <c r="V37" s="1125">
        <v>4</v>
      </c>
      <c r="W37" s="1125">
        <v>20</v>
      </c>
    </row>
    <row r="38" spans="1:23" ht="16" customHeight="1">
      <c r="A38" s="2395"/>
      <c r="B38" s="2368"/>
      <c r="C38" s="2370"/>
      <c r="D38" s="2368"/>
      <c r="E38" s="2370"/>
      <c r="F38" s="2368"/>
      <c r="G38" s="2370"/>
      <c r="H38" s="2368"/>
      <c r="I38" s="2370"/>
      <c r="J38" s="2368"/>
      <c r="K38" s="2369"/>
      <c r="L38" s="39"/>
      <c r="M38" s="39" t="s">
        <v>1863</v>
      </c>
      <c r="N38" s="1591">
        <f t="shared" ref="N38:W38" si="11">N36-N37</f>
        <v>269</v>
      </c>
      <c r="O38" s="1591">
        <f t="shared" si="11"/>
        <v>1</v>
      </c>
      <c r="P38" s="1591">
        <f t="shared" si="11"/>
        <v>268</v>
      </c>
      <c r="Q38" s="1591">
        <f t="shared" si="11"/>
        <v>248</v>
      </c>
      <c r="R38" s="1591">
        <f t="shared" si="11"/>
        <v>197</v>
      </c>
      <c r="S38" s="1591">
        <f t="shared" si="11"/>
        <v>35</v>
      </c>
      <c r="T38" s="1591">
        <f t="shared" si="11"/>
        <v>11</v>
      </c>
      <c r="U38" s="1591">
        <f t="shared" si="11"/>
        <v>0</v>
      </c>
      <c r="V38" s="1591">
        <f t="shared" si="11"/>
        <v>0</v>
      </c>
      <c r="W38" s="1591">
        <f t="shared" si="11"/>
        <v>5</v>
      </c>
    </row>
    <row r="39" spans="1:23">
      <c r="A39" s="2370"/>
      <c r="B39" s="27" t="s">
        <v>778</v>
      </c>
      <c r="C39" s="27" t="s">
        <v>779</v>
      </c>
      <c r="D39" s="27" t="s">
        <v>778</v>
      </c>
      <c r="E39" s="27" t="s">
        <v>779</v>
      </c>
      <c r="F39" s="27" t="s">
        <v>778</v>
      </c>
      <c r="G39" s="27" t="s">
        <v>779</v>
      </c>
      <c r="H39" s="27" t="s">
        <v>778</v>
      </c>
      <c r="I39" s="27" t="s">
        <v>779</v>
      </c>
      <c r="J39" s="27" t="s">
        <v>778</v>
      </c>
      <c r="K39" s="27" t="s">
        <v>779</v>
      </c>
      <c r="L39" s="39"/>
      <c r="M39" s="40" t="s">
        <v>1866</v>
      </c>
    </row>
    <row r="40" spans="1:23">
      <c r="A40" s="399"/>
      <c r="B40" s="10" t="s">
        <v>780</v>
      </c>
      <c r="C40" s="10" t="s">
        <v>781</v>
      </c>
      <c r="D40" s="10" t="s">
        <v>780</v>
      </c>
      <c r="E40" s="10" t="s">
        <v>781</v>
      </c>
      <c r="F40" s="10" t="s">
        <v>780</v>
      </c>
      <c r="G40" s="10" t="s">
        <v>781</v>
      </c>
      <c r="H40" s="10" t="s">
        <v>780</v>
      </c>
      <c r="I40" s="10" t="s">
        <v>781</v>
      </c>
      <c r="J40" s="10" t="s">
        <v>780</v>
      </c>
      <c r="K40" s="10" t="s">
        <v>781</v>
      </c>
      <c r="L40" s="39"/>
    </row>
    <row r="41" spans="1:23">
      <c r="A41" s="399" t="s">
        <v>2087</v>
      </c>
      <c r="B41" s="416">
        <v>19.166666666666668</v>
      </c>
      <c r="C41" s="417">
        <v>2977.5</v>
      </c>
      <c r="D41" s="417">
        <v>17.808333333333334</v>
      </c>
      <c r="E41" s="417">
        <v>3109.5</v>
      </c>
      <c r="F41" s="417">
        <v>18.941666666666666</v>
      </c>
      <c r="G41" s="417">
        <v>3061</v>
      </c>
      <c r="H41" s="417">
        <v>20.074999999999999</v>
      </c>
      <c r="I41" s="417">
        <v>2688</v>
      </c>
      <c r="J41" s="417">
        <v>22.008333333333336</v>
      </c>
      <c r="K41" s="416">
        <v>3039</v>
      </c>
      <c r="L41" s="39"/>
      <c r="M41" s="1015" t="s">
        <v>1530</v>
      </c>
      <c r="N41" s="1015" t="s">
        <v>1983</v>
      </c>
      <c r="O41" s="1015" t="s">
        <v>2089</v>
      </c>
      <c r="P41" s="39"/>
      <c r="Q41" s="39"/>
      <c r="R41" s="39"/>
      <c r="S41" s="39"/>
    </row>
    <row r="42" spans="1:23" ht="17.25" customHeight="1">
      <c r="A42" s="399" t="s">
        <v>24</v>
      </c>
      <c r="B42" s="416">
        <v>19.341666666666665</v>
      </c>
      <c r="C42" s="417">
        <v>2782</v>
      </c>
      <c r="D42" s="417">
        <v>18</v>
      </c>
      <c r="E42" s="417">
        <v>2944.5</v>
      </c>
      <c r="F42" s="417">
        <v>18.758333333333329</v>
      </c>
      <c r="G42" s="417">
        <v>2797.5</v>
      </c>
      <c r="H42" s="417">
        <v>20.149999999999999</v>
      </c>
      <c r="I42" s="417">
        <v>2283.5</v>
      </c>
      <c r="J42" s="417">
        <v>21.833333333333332</v>
      </c>
      <c r="K42" s="416">
        <v>2975</v>
      </c>
      <c r="L42" s="3"/>
      <c r="M42" s="2577" t="s">
        <v>5</v>
      </c>
      <c r="N42" s="2575" t="s">
        <v>773</v>
      </c>
      <c r="O42" s="2576"/>
      <c r="P42" s="2575" t="s">
        <v>774</v>
      </c>
      <c r="Q42" s="2576"/>
      <c r="R42" s="2575" t="s">
        <v>775</v>
      </c>
      <c r="S42" s="2576"/>
      <c r="T42" s="2575" t="s">
        <v>776</v>
      </c>
      <c r="U42" s="2576"/>
      <c r="V42" s="2575" t="s">
        <v>777</v>
      </c>
      <c r="W42" s="2576"/>
    </row>
    <row r="43" spans="1:23" ht="17.25" customHeight="1">
      <c r="A43" s="1334" t="s">
        <v>1682</v>
      </c>
      <c r="B43" s="416">
        <v>19.283333333333335</v>
      </c>
      <c r="C43" s="417">
        <v>2416</v>
      </c>
      <c r="D43" s="417">
        <v>17.8</v>
      </c>
      <c r="E43" s="417">
        <v>2100</v>
      </c>
      <c r="F43" s="417">
        <v>18.641666666666669</v>
      </c>
      <c r="G43" s="417">
        <v>2170</v>
      </c>
      <c r="H43" s="417">
        <v>20.05833333333333</v>
      </c>
      <c r="I43" s="417">
        <v>2780</v>
      </c>
      <c r="J43" s="417">
        <v>22.058333333333337</v>
      </c>
      <c r="K43" s="416">
        <v>3121.5</v>
      </c>
      <c r="L43" s="3"/>
      <c r="M43" s="2578"/>
      <c r="N43" s="418" t="s">
        <v>778</v>
      </c>
      <c r="O43" s="418" t="s">
        <v>779</v>
      </c>
      <c r="P43" s="418" t="s">
        <v>778</v>
      </c>
      <c r="Q43" s="418" t="s">
        <v>779</v>
      </c>
      <c r="R43" s="418" t="s">
        <v>778</v>
      </c>
      <c r="S43" s="418" t="s">
        <v>779</v>
      </c>
      <c r="T43" s="418" t="s">
        <v>778</v>
      </c>
      <c r="U43" s="418" t="s">
        <v>779</v>
      </c>
      <c r="V43" s="418" t="s">
        <v>778</v>
      </c>
      <c r="W43" s="418" t="s">
        <v>779</v>
      </c>
    </row>
    <row r="44" spans="1:23" ht="17.25" customHeight="1">
      <c r="A44" s="1334" t="s">
        <v>1859</v>
      </c>
      <c r="B44" s="416">
        <v>19.5</v>
      </c>
      <c r="C44" s="417">
        <v>2510</v>
      </c>
      <c r="D44" s="417">
        <v>18.3</v>
      </c>
      <c r="E44" s="417">
        <v>2154</v>
      </c>
      <c r="F44" s="417">
        <v>19</v>
      </c>
      <c r="G44" s="417">
        <v>2311</v>
      </c>
      <c r="H44" s="417">
        <v>20.2</v>
      </c>
      <c r="I44" s="417">
        <v>2488</v>
      </c>
      <c r="J44" s="417">
        <v>22.1</v>
      </c>
      <c r="K44" s="416">
        <v>2895.5</v>
      </c>
      <c r="L44" s="39"/>
      <c r="M44" s="1169"/>
      <c r="N44" s="1170" t="s">
        <v>780</v>
      </c>
      <c r="O44" s="1170" t="s">
        <v>781</v>
      </c>
      <c r="P44" s="1170" t="s">
        <v>780</v>
      </c>
      <c r="Q44" s="1170" t="s">
        <v>781</v>
      </c>
      <c r="R44" s="1170" t="s">
        <v>780</v>
      </c>
      <c r="S44" s="1170" t="s">
        <v>781</v>
      </c>
      <c r="T44" s="1170" t="s">
        <v>780</v>
      </c>
      <c r="U44" s="1170" t="s">
        <v>781</v>
      </c>
      <c r="V44" s="1170" t="s">
        <v>780</v>
      </c>
      <c r="W44" s="1170" t="s">
        <v>781</v>
      </c>
    </row>
    <row r="45" spans="1:23" s="1" customFormat="1" ht="17.25" customHeight="1">
      <c r="A45" s="1334" t="s">
        <v>2088</v>
      </c>
      <c r="B45" s="416">
        <v>20.399999999999999</v>
      </c>
      <c r="C45" s="417">
        <v>3064.5</v>
      </c>
      <c r="D45" s="417">
        <v>19</v>
      </c>
      <c r="E45" s="416">
        <v>2807.5</v>
      </c>
      <c r="F45" s="417">
        <v>19.8</v>
      </c>
      <c r="G45" s="416">
        <v>3216</v>
      </c>
      <c r="H45" s="222">
        <v>21.1</v>
      </c>
      <c r="I45" s="416">
        <v>2828</v>
      </c>
      <c r="J45" s="417">
        <v>23</v>
      </c>
      <c r="K45" s="416">
        <v>3550.5</v>
      </c>
      <c r="L45" s="39"/>
      <c r="M45" s="420"/>
      <c r="N45" s="487"/>
      <c r="O45" s="487"/>
      <c r="P45" s="487"/>
      <c r="Q45" s="487"/>
      <c r="R45" s="487"/>
      <c r="S45" s="487"/>
      <c r="T45" s="487"/>
      <c r="U45" s="487"/>
      <c r="V45" s="487"/>
      <c r="W45" s="487"/>
    </row>
    <row r="46" spans="1:23" s="1" customFormat="1" ht="17.25" customHeight="1">
      <c r="A46" s="238"/>
      <c r="B46" s="417"/>
      <c r="C46" s="417"/>
      <c r="D46" s="417"/>
      <c r="E46" s="417"/>
      <c r="F46" s="417"/>
      <c r="G46" s="417"/>
      <c r="H46" s="417"/>
      <c r="I46" s="417"/>
      <c r="J46" s="417"/>
      <c r="K46" s="417"/>
      <c r="L46" s="39"/>
      <c r="M46" s="1165" t="s">
        <v>1860</v>
      </c>
      <c r="N46" s="421"/>
      <c r="O46" s="40"/>
      <c r="P46" s="421"/>
      <c r="Q46" s="40"/>
      <c r="R46" s="421"/>
      <c r="S46" s="40"/>
      <c r="T46" s="421"/>
      <c r="U46" s="40"/>
      <c r="V46" s="421"/>
      <c r="W46" s="40"/>
    </row>
    <row r="47" spans="1:23" ht="17.25" customHeight="1">
      <c r="A47" s="144" t="s">
        <v>2029</v>
      </c>
      <c r="B47" s="68">
        <v>28.3</v>
      </c>
      <c r="C47" s="422">
        <v>42.5</v>
      </c>
      <c r="D47" s="68">
        <v>26.5</v>
      </c>
      <c r="E47" s="422">
        <v>67.5</v>
      </c>
      <c r="F47" s="422">
        <v>27.3</v>
      </c>
      <c r="G47" s="422">
        <v>30.5</v>
      </c>
      <c r="H47" s="422">
        <v>27.2</v>
      </c>
      <c r="I47" s="422">
        <v>112</v>
      </c>
      <c r="J47" s="422">
        <v>27.6</v>
      </c>
      <c r="K47" s="422">
        <v>113</v>
      </c>
      <c r="L47" s="9"/>
      <c r="M47" s="9"/>
      <c r="N47" s="68"/>
      <c r="O47" s="422"/>
      <c r="P47" s="68"/>
      <c r="Q47" s="422"/>
      <c r="R47" s="422"/>
      <c r="S47" s="422"/>
      <c r="T47" s="422"/>
      <c r="U47" s="422"/>
      <c r="V47" s="422"/>
      <c r="W47" s="422"/>
    </row>
    <row r="48" spans="1:23" ht="17.25" customHeight="1">
      <c r="A48" s="144" t="s">
        <v>1262</v>
      </c>
      <c r="B48" s="68">
        <v>20.7</v>
      </c>
      <c r="C48" s="422">
        <v>104.5</v>
      </c>
      <c r="D48" s="68">
        <v>19.600000000000001</v>
      </c>
      <c r="E48" s="422">
        <v>129.5</v>
      </c>
      <c r="F48" s="422">
        <v>19.7</v>
      </c>
      <c r="G48" s="422">
        <v>53.5</v>
      </c>
      <c r="H48" s="422">
        <v>21.5</v>
      </c>
      <c r="I48" s="422">
        <v>180</v>
      </c>
      <c r="J48" s="422">
        <v>23.8</v>
      </c>
      <c r="K48" s="422">
        <v>122.5</v>
      </c>
      <c r="L48" s="9"/>
      <c r="M48" s="1117" t="s">
        <v>1899</v>
      </c>
      <c r="N48" s="1150">
        <v>10.1</v>
      </c>
      <c r="O48" s="1166">
        <v>29</v>
      </c>
      <c r="P48" s="1150">
        <v>9.4</v>
      </c>
      <c r="Q48" s="1166">
        <v>28.5</v>
      </c>
      <c r="R48" s="1166">
        <v>10.4</v>
      </c>
      <c r="S48" s="1166">
        <v>56</v>
      </c>
      <c r="T48" s="1166">
        <v>12.8</v>
      </c>
      <c r="U48" s="1166">
        <v>82</v>
      </c>
      <c r="V48" s="1166">
        <v>15.6</v>
      </c>
      <c r="W48" s="1166">
        <v>192</v>
      </c>
    </row>
    <row r="49" spans="1:23" ht="17.25" customHeight="1">
      <c r="A49" s="144" t="s">
        <v>206</v>
      </c>
      <c r="B49" s="68">
        <v>16.2</v>
      </c>
      <c r="C49" s="422">
        <v>69.5</v>
      </c>
      <c r="D49" s="68">
        <v>15.5</v>
      </c>
      <c r="E49" s="422">
        <v>102</v>
      </c>
      <c r="F49" s="422">
        <v>16</v>
      </c>
      <c r="G49" s="422">
        <v>83</v>
      </c>
      <c r="H49" s="422">
        <v>18</v>
      </c>
      <c r="I49" s="422">
        <v>52</v>
      </c>
      <c r="J49" s="422">
        <v>20.3</v>
      </c>
      <c r="K49" s="422">
        <v>66.5</v>
      </c>
      <c r="L49" s="9"/>
      <c r="M49" s="1117" t="s">
        <v>1232</v>
      </c>
      <c r="N49" s="1150">
        <v>13.5</v>
      </c>
      <c r="O49" s="1166">
        <v>218</v>
      </c>
      <c r="P49" s="1150">
        <v>11.9</v>
      </c>
      <c r="Q49" s="1166">
        <v>137.5</v>
      </c>
      <c r="R49" s="1166">
        <v>13.3</v>
      </c>
      <c r="S49" s="1166">
        <v>318.5</v>
      </c>
      <c r="T49" s="1166">
        <v>15.1</v>
      </c>
      <c r="U49" s="1166">
        <v>228.5</v>
      </c>
      <c r="V49" s="1166">
        <v>18.2</v>
      </c>
      <c r="W49" s="1166">
        <v>203.5</v>
      </c>
    </row>
    <row r="50" spans="1:23" ht="17.25" customHeight="1">
      <c r="A50" s="18" t="s">
        <v>207</v>
      </c>
      <c r="B50" s="68">
        <v>11.4</v>
      </c>
      <c r="C50" s="422">
        <v>96</v>
      </c>
      <c r="D50" s="68">
        <v>10.7</v>
      </c>
      <c r="E50" s="422">
        <v>88.5</v>
      </c>
      <c r="F50" s="422">
        <v>11.4</v>
      </c>
      <c r="G50" s="422">
        <v>105</v>
      </c>
      <c r="H50" s="422">
        <v>14.2</v>
      </c>
      <c r="I50" s="422">
        <v>105</v>
      </c>
      <c r="J50" s="422">
        <v>17.3</v>
      </c>
      <c r="K50" s="422">
        <v>193.5</v>
      </c>
      <c r="L50" s="9"/>
      <c r="M50" s="1117" t="s">
        <v>199</v>
      </c>
      <c r="N50" s="1150">
        <v>13.6</v>
      </c>
      <c r="O50" s="1166">
        <v>265</v>
      </c>
      <c r="P50" s="1150">
        <v>12.5</v>
      </c>
      <c r="Q50" s="1166">
        <v>199</v>
      </c>
      <c r="R50" s="1166">
        <v>13.4</v>
      </c>
      <c r="S50" s="1166">
        <v>283.5</v>
      </c>
      <c r="T50" s="1166">
        <v>15.3</v>
      </c>
      <c r="U50" s="1166">
        <v>200.5</v>
      </c>
      <c r="V50" s="1166">
        <v>17.600000000000001</v>
      </c>
      <c r="W50" s="1166">
        <v>229</v>
      </c>
    </row>
    <row r="51" spans="1:23" ht="17.25" customHeight="1">
      <c r="A51" s="144" t="s">
        <v>1899</v>
      </c>
      <c r="B51" s="68">
        <v>10.1</v>
      </c>
      <c r="C51" s="422">
        <v>29</v>
      </c>
      <c r="D51" s="68">
        <v>9.4</v>
      </c>
      <c r="E51" s="422">
        <v>28.5</v>
      </c>
      <c r="F51" s="422">
        <v>10.4</v>
      </c>
      <c r="G51" s="422">
        <v>56</v>
      </c>
      <c r="H51" s="422">
        <v>12.8</v>
      </c>
      <c r="I51" s="422">
        <v>82</v>
      </c>
      <c r="J51" s="422">
        <v>15.6</v>
      </c>
      <c r="K51" s="422">
        <v>192</v>
      </c>
      <c r="L51" s="9"/>
      <c r="M51" s="1117" t="s">
        <v>200</v>
      </c>
      <c r="N51" s="1150">
        <v>19.3</v>
      </c>
      <c r="O51" s="1166">
        <v>163.5</v>
      </c>
      <c r="P51" s="1150">
        <v>17.7</v>
      </c>
      <c r="Q51" s="1166">
        <v>206.5</v>
      </c>
      <c r="R51" s="1166">
        <v>18.8</v>
      </c>
      <c r="S51" s="1166">
        <v>199</v>
      </c>
      <c r="T51" s="1166">
        <v>19.7</v>
      </c>
      <c r="U51" s="1166">
        <v>246.5</v>
      </c>
      <c r="V51" s="1166">
        <v>22.3</v>
      </c>
      <c r="W51" s="1166">
        <v>272.5</v>
      </c>
    </row>
    <row r="52" spans="1:23" ht="17.25" customHeight="1">
      <c r="A52" s="144" t="s">
        <v>1232</v>
      </c>
      <c r="B52" s="68">
        <v>13.5</v>
      </c>
      <c r="C52" s="422">
        <v>218</v>
      </c>
      <c r="D52" s="68">
        <v>11.9</v>
      </c>
      <c r="E52" s="422">
        <v>137.5</v>
      </c>
      <c r="F52" s="422">
        <v>13.3</v>
      </c>
      <c r="G52" s="422">
        <v>318.5</v>
      </c>
      <c r="H52" s="422">
        <v>15.1</v>
      </c>
      <c r="I52" s="422">
        <v>228.5</v>
      </c>
      <c r="J52" s="422">
        <v>18.2</v>
      </c>
      <c r="K52" s="422">
        <v>203.5</v>
      </c>
      <c r="L52" s="9"/>
      <c r="M52" s="1117" t="s">
        <v>201</v>
      </c>
      <c r="N52" s="1150">
        <v>21.4</v>
      </c>
      <c r="O52" s="1166">
        <v>452.5</v>
      </c>
      <c r="P52" s="1150">
        <v>19.8</v>
      </c>
      <c r="Q52" s="1166">
        <v>291</v>
      </c>
      <c r="R52" s="1166">
        <v>20.6</v>
      </c>
      <c r="S52" s="1166">
        <v>428</v>
      </c>
      <c r="T52" s="1166">
        <v>21.6</v>
      </c>
      <c r="U52" s="1166">
        <v>410</v>
      </c>
      <c r="V52" s="1166">
        <v>23.5</v>
      </c>
      <c r="W52" s="1166">
        <v>398.5</v>
      </c>
    </row>
    <row r="53" spans="1:23" ht="17.25" customHeight="1">
      <c r="A53" s="144" t="s">
        <v>199</v>
      </c>
      <c r="B53" s="68">
        <v>13.6</v>
      </c>
      <c r="C53" s="422">
        <v>265</v>
      </c>
      <c r="D53" s="68">
        <v>12.5</v>
      </c>
      <c r="E53" s="422">
        <v>199</v>
      </c>
      <c r="F53" s="422">
        <v>13.4</v>
      </c>
      <c r="G53" s="422">
        <v>283.5</v>
      </c>
      <c r="H53" s="422">
        <v>15.3</v>
      </c>
      <c r="I53" s="422">
        <v>200.5</v>
      </c>
      <c r="J53" s="422">
        <v>17.600000000000001</v>
      </c>
      <c r="K53" s="422">
        <v>229</v>
      </c>
      <c r="L53" s="39"/>
      <c r="M53" s="1117" t="s">
        <v>202</v>
      </c>
      <c r="N53" s="1150">
        <v>24.5</v>
      </c>
      <c r="O53" s="1166">
        <v>896.5</v>
      </c>
      <c r="P53" s="1150">
        <v>22.9</v>
      </c>
      <c r="Q53" s="1166">
        <v>581</v>
      </c>
      <c r="R53" s="1166">
        <v>23.7</v>
      </c>
      <c r="S53" s="1166">
        <v>974.5</v>
      </c>
      <c r="T53" s="1166">
        <v>24.5</v>
      </c>
      <c r="U53" s="1166">
        <v>408.5</v>
      </c>
      <c r="V53" s="1166">
        <v>26.4</v>
      </c>
      <c r="W53" s="1166">
        <v>350.5</v>
      </c>
    </row>
    <row r="54" spans="1:23" ht="17.25" customHeight="1">
      <c r="A54" s="144" t="s">
        <v>200</v>
      </c>
      <c r="B54" s="68">
        <v>19.3</v>
      </c>
      <c r="C54" s="422">
        <v>163.5</v>
      </c>
      <c r="D54" s="68">
        <v>17.7</v>
      </c>
      <c r="E54" s="422">
        <v>206.5</v>
      </c>
      <c r="F54" s="422">
        <v>18.8</v>
      </c>
      <c r="G54" s="422">
        <v>199</v>
      </c>
      <c r="H54" s="422">
        <v>19.7</v>
      </c>
      <c r="I54" s="422">
        <v>246.5</v>
      </c>
      <c r="J54" s="422">
        <v>22.3</v>
      </c>
      <c r="K54" s="422">
        <v>272.5</v>
      </c>
      <c r="L54" s="39"/>
      <c r="M54" s="1117" t="s">
        <v>203</v>
      </c>
      <c r="N54" s="1150">
        <v>29.9</v>
      </c>
      <c r="O54" s="1166">
        <v>316.5</v>
      </c>
      <c r="P54" s="1150">
        <v>28.2</v>
      </c>
      <c r="Q54" s="1166">
        <v>552.5</v>
      </c>
      <c r="R54" s="1166">
        <v>28.8</v>
      </c>
      <c r="S54" s="1166">
        <v>196.5</v>
      </c>
      <c r="T54" s="1166">
        <v>29.1</v>
      </c>
      <c r="U54" s="1166">
        <v>85</v>
      </c>
      <c r="V54" s="1166">
        <v>29.9</v>
      </c>
      <c r="W54" s="1166">
        <v>208</v>
      </c>
    </row>
    <row r="55" spans="1:23" ht="17.25" customHeight="1">
      <c r="A55" s="144" t="s">
        <v>201</v>
      </c>
      <c r="B55" s="68">
        <v>21.4</v>
      </c>
      <c r="C55" s="422">
        <v>452.5</v>
      </c>
      <c r="D55" s="68">
        <v>19.8</v>
      </c>
      <c r="E55" s="422">
        <v>291</v>
      </c>
      <c r="F55" s="422">
        <v>20.6</v>
      </c>
      <c r="G55" s="422">
        <v>428</v>
      </c>
      <c r="H55" s="422">
        <v>21.6</v>
      </c>
      <c r="I55" s="422">
        <v>410</v>
      </c>
      <c r="J55" s="422">
        <v>23.5</v>
      </c>
      <c r="K55" s="422">
        <v>398.5</v>
      </c>
      <c r="L55" s="39"/>
      <c r="M55" s="1117" t="s">
        <v>204</v>
      </c>
      <c r="N55" s="1150">
        <v>30.5</v>
      </c>
      <c r="O55" s="1166">
        <v>316.5</v>
      </c>
      <c r="P55" s="1150">
        <v>32.1</v>
      </c>
      <c r="Q55" s="1166">
        <v>346</v>
      </c>
      <c r="R55" s="1166">
        <v>29.4</v>
      </c>
      <c r="S55" s="1166">
        <v>342.5</v>
      </c>
      <c r="T55" s="1166">
        <v>29.4</v>
      </c>
      <c r="U55" s="1166">
        <v>422.5</v>
      </c>
      <c r="V55" s="1166">
        <v>29.5</v>
      </c>
      <c r="W55" s="1166">
        <v>316</v>
      </c>
    </row>
    <row r="56" spans="1:23" ht="17.25" customHeight="1">
      <c r="A56" s="18" t="s">
        <v>202</v>
      </c>
      <c r="B56" s="68">
        <v>24.5</v>
      </c>
      <c r="C56" s="422">
        <v>896.5</v>
      </c>
      <c r="D56" s="68">
        <v>22.9</v>
      </c>
      <c r="E56" s="422">
        <v>581</v>
      </c>
      <c r="F56" s="422">
        <v>23.7</v>
      </c>
      <c r="G56" s="422">
        <v>974.5</v>
      </c>
      <c r="H56" s="422">
        <v>24.5</v>
      </c>
      <c r="I56" s="422">
        <v>408.5</v>
      </c>
      <c r="J56" s="422">
        <v>26.4</v>
      </c>
      <c r="K56" s="422">
        <v>350.5</v>
      </c>
      <c r="L56" s="39"/>
      <c r="M56" s="1117" t="s">
        <v>205</v>
      </c>
      <c r="N56" s="1150">
        <v>28.8</v>
      </c>
      <c r="O56" s="1166">
        <v>164</v>
      </c>
      <c r="P56" s="1150">
        <v>27.5</v>
      </c>
      <c r="Q56" s="1166">
        <v>148</v>
      </c>
      <c r="R56" s="1166">
        <v>27.5</v>
      </c>
      <c r="S56" s="1166">
        <v>130</v>
      </c>
      <c r="T56" s="1166">
        <v>27.7</v>
      </c>
      <c r="U56" s="1166">
        <v>235.5</v>
      </c>
      <c r="V56" s="1166">
        <v>28.1</v>
      </c>
      <c r="W56" s="1166">
        <v>622.5</v>
      </c>
    </row>
    <row r="57" spans="1:23" ht="17.25" customHeight="1">
      <c r="A57" s="18" t="s">
        <v>203</v>
      </c>
      <c r="B57" s="68">
        <v>29.9</v>
      </c>
      <c r="C57" s="422">
        <v>316.5</v>
      </c>
      <c r="D57" s="68">
        <v>28.2</v>
      </c>
      <c r="E57" s="422">
        <v>552.5</v>
      </c>
      <c r="F57" s="422">
        <v>28.8</v>
      </c>
      <c r="G57" s="422">
        <v>196.5</v>
      </c>
      <c r="H57" s="422">
        <v>29.1</v>
      </c>
      <c r="I57" s="422">
        <v>85</v>
      </c>
      <c r="J57" s="422">
        <v>29.9</v>
      </c>
      <c r="K57" s="422">
        <v>208</v>
      </c>
      <c r="L57" s="39"/>
      <c r="M57" s="1129" t="s">
        <v>1262</v>
      </c>
      <c r="N57" s="1150">
        <v>24.6</v>
      </c>
      <c r="O57" s="1166">
        <v>119</v>
      </c>
      <c r="P57" s="1150">
        <v>22.6</v>
      </c>
      <c r="Q57" s="1166">
        <v>139.5</v>
      </c>
      <c r="R57" s="1166">
        <v>23.7</v>
      </c>
      <c r="S57" s="1166">
        <v>152.5</v>
      </c>
      <c r="T57" s="1166">
        <v>24.5</v>
      </c>
      <c r="U57" s="1166">
        <v>382</v>
      </c>
      <c r="V57" s="1166">
        <v>26</v>
      </c>
      <c r="W57" s="1166">
        <v>547</v>
      </c>
    </row>
    <row r="58" spans="1:23" ht="17.25" customHeight="1">
      <c r="A58" s="18" t="s">
        <v>204</v>
      </c>
      <c r="B58" s="68">
        <v>30.5</v>
      </c>
      <c r="C58" s="422">
        <v>316.5</v>
      </c>
      <c r="D58" s="68">
        <v>32.1</v>
      </c>
      <c r="E58" s="422">
        <v>346</v>
      </c>
      <c r="F58" s="422">
        <v>29.4</v>
      </c>
      <c r="G58" s="422">
        <v>342.5</v>
      </c>
      <c r="H58" s="422">
        <v>29.4</v>
      </c>
      <c r="I58" s="422">
        <v>422.5</v>
      </c>
      <c r="J58" s="422">
        <v>29.5</v>
      </c>
      <c r="K58" s="422">
        <v>316</v>
      </c>
      <c r="L58" s="39"/>
      <c r="M58" s="1129" t="s">
        <v>206</v>
      </c>
      <c r="N58" s="1150">
        <v>18.3</v>
      </c>
      <c r="O58" s="1166">
        <v>111.5</v>
      </c>
      <c r="P58" s="1150">
        <v>16.8</v>
      </c>
      <c r="Q58" s="1166">
        <v>152</v>
      </c>
      <c r="R58" s="1166">
        <v>18</v>
      </c>
      <c r="S58" s="1166">
        <v>90</v>
      </c>
      <c r="T58" s="1166">
        <v>20.2</v>
      </c>
      <c r="U58" s="1166">
        <v>105</v>
      </c>
      <c r="V58" s="1166">
        <v>22.4</v>
      </c>
      <c r="W58" s="1166">
        <v>149</v>
      </c>
    </row>
    <row r="59" spans="1:23" ht="17.25" customHeight="1">
      <c r="A59" s="144" t="s">
        <v>205</v>
      </c>
      <c r="B59" s="68">
        <v>28.8</v>
      </c>
      <c r="C59" s="422">
        <v>164</v>
      </c>
      <c r="D59" s="68">
        <v>27.5</v>
      </c>
      <c r="E59" s="422">
        <v>148</v>
      </c>
      <c r="F59" s="422">
        <v>27.5</v>
      </c>
      <c r="G59" s="422">
        <v>130</v>
      </c>
      <c r="H59" s="422">
        <v>27.7</v>
      </c>
      <c r="I59" s="422">
        <v>235.5</v>
      </c>
      <c r="J59" s="422">
        <v>28.1</v>
      </c>
      <c r="K59" s="422">
        <v>622.5</v>
      </c>
      <c r="L59" s="39"/>
      <c r="M59" s="1129" t="s">
        <v>207</v>
      </c>
      <c r="N59" s="1150">
        <v>9.9</v>
      </c>
      <c r="O59" s="1166">
        <v>12.5</v>
      </c>
      <c r="P59" s="1150">
        <v>9.6</v>
      </c>
      <c r="Q59" s="1166">
        <v>26.5</v>
      </c>
      <c r="R59" s="1166">
        <v>9.9</v>
      </c>
      <c r="S59" s="1166">
        <v>45</v>
      </c>
      <c r="T59" s="1166">
        <v>12.9</v>
      </c>
      <c r="U59" s="1166">
        <v>21.5</v>
      </c>
      <c r="V59" s="1166">
        <v>16.100000000000001</v>
      </c>
      <c r="W59" s="1166">
        <v>62.5</v>
      </c>
    </row>
    <row r="60" spans="1:23" ht="17.25" customHeight="1">
      <c r="A60" s="18" t="s">
        <v>1262</v>
      </c>
      <c r="B60" s="68">
        <v>24.6</v>
      </c>
      <c r="C60" s="422">
        <v>119</v>
      </c>
      <c r="D60" s="68">
        <v>22.6</v>
      </c>
      <c r="E60" s="422">
        <v>139.5</v>
      </c>
      <c r="F60" s="422">
        <v>23.7</v>
      </c>
      <c r="G60" s="422">
        <v>152.5</v>
      </c>
      <c r="H60" s="422">
        <v>24.5</v>
      </c>
      <c r="I60" s="422">
        <v>382</v>
      </c>
      <c r="J60" s="422">
        <v>26</v>
      </c>
      <c r="K60" s="422">
        <v>547</v>
      </c>
      <c r="L60" s="39"/>
      <c r="M60" s="39"/>
      <c r="N60" s="39"/>
      <c r="O60" s="39"/>
      <c r="P60" s="39"/>
      <c r="Q60" s="39"/>
      <c r="R60" s="39"/>
      <c r="S60" s="39"/>
    </row>
    <row r="61" spans="1:23" ht="17.25" customHeight="1">
      <c r="A61" s="18" t="s">
        <v>206</v>
      </c>
      <c r="B61" s="68">
        <v>18.3</v>
      </c>
      <c r="C61" s="422">
        <v>111.5</v>
      </c>
      <c r="D61" s="68">
        <v>16.8</v>
      </c>
      <c r="E61" s="422">
        <v>152</v>
      </c>
      <c r="F61" s="422">
        <v>18</v>
      </c>
      <c r="G61" s="422">
        <v>90</v>
      </c>
      <c r="H61" s="422">
        <v>20.2</v>
      </c>
      <c r="I61" s="422">
        <v>105</v>
      </c>
      <c r="J61" s="422">
        <v>22.4</v>
      </c>
      <c r="K61" s="422">
        <v>149</v>
      </c>
      <c r="L61" s="39"/>
      <c r="M61" s="1068" t="s">
        <v>1529</v>
      </c>
      <c r="N61" s="1167"/>
      <c r="O61" s="1167">
        <f t="shared" ref="O61:W61" si="12">SUM(O48:O59)</f>
        <v>3064.5</v>
      </c>
      <c r="P61" s="1167"/>
      <c r="Q61" s="1167">
        <f t="shared" si="12"/>
        <v>2808</v>
      </c>
      <c r="R61" s="1167"/>
      <c r="S61" s="1167">
        <f t="shared" si="12"/>
        <v>3216</v>
      </c>
      <c r="T61" s="1167"/>
      <c r="U61" s="1167">
        <f t="shared" si="12"/>
        <v>2827.5</v>
      </c>
      <c r="V61" s="1167"/>
      <c r="W61" s="1167">
        <f t="shared" si="12"/>
        <v>3551</v>
      </c>
    </row>
    <row r="62" spans="1:23" ht="17.25" customHeight="1">
      <c r="A62" s="18" t="s">
        <v>207</v>
      </c>
      <c r="B62" s="1245">
        <v>9.9</v>
      </c>
      <c r="C62" s="422">
        <v>12.5</v>
      </c>
      <c r="D62" s="1245">
        <v>9.6</v>
      </c>
      <c r="E62" s="422">
        <v>26.5</v>
      </c>
      <c r="F62" s="422">
        <v>9.9</v>
      </c>
      <c r="G62" s="422">
        <v>45</v>
      </c>
      <c r="H62" s="422">
        <v>12.9</v>
      </c>
      <c r="I62" s="422">
        <v>21.5</v>
      </c>
      <c r="J62" s="422">
        <v>16.100000000000001</v>
      </c>
      <c r="K62" s="422">
        <v>62.5</v>
      </c>
      <c r="L62" s="39"/>
      <c r="M62" s="1163" t="s">
        <v>1531</v>
      </c>
      <c r="N62" s="1168">
        <f>AVERAGE(N48:N59)</f>
        <v>20.366666666666671</v>
      </c>
      <c r="O62" s="1168"/>
      <c r="P62" s="1168">
        <f t="shared" ref="P62:V62" si="13">AVERAGE(P48:P59)</f>
        <v>19.25</v>
      </c>
      <c r="Q62" s="1168"/>
      <c r="R62" s="1168">
        <f t="shared" si="13"/>
        <v>19.791666666666668</v>
      </c>
      <c r="S62" s="1168"/>
      <c r="T62" s="1168">
        <f t="shared" si="13"/>
        <v>21.066666666666666</v>
      </c>
      <c r="U62" s="1168"/>
      <c r="V62" s="1168">
        <f t="shared" si="13"/>
        <v>22.966666666666669</v>
      </c>
      <c r="W62" s="1168"/>
    </row>
    <row r="63" spans="1:23" ht="17.25" customHeight="1">
      <c r="A63" s="18"/>
      <c r="B63" s="68"/>
      <c r="C63" s="422"/>
      <c r="D63" s="68"/>
      <c r="E63" s="422"/>
      <c r="F63" s="422"/>
      <c r="G63" s="422"/>
      <c r="H63" s="422"/>
      <c r="I63" s="422"/>
      <c r="J63" s="422"/>
      <c r="K63" s="422"/>
      <c r="L63" s="39"/>
      <c r="M63" s="2187" t="s">
        <v>2092</v>
      </c>
      <c r="N63" s="39"/>
      <c r="O63" s="39"/>
      <c r="P63" s="39"/>
      <c r="Q63" s="39"/>
      <c r="R63" s="39"/>
      <c r="S63" s="39"/>
    </row>
    <row r="64" spans="1:23" ht="17.25" customHeight="1">
      <c r="A64" s="4" t="s">
        <v>782</v>
      </c>
      <c r="B64" s="1249">
        <v>10.9</v>
      </c>
      <c r="C64" s="1249">
        <v>93.2</v>
      </c>
      <c r="D64" s="1249">
        <v>10</v>
      </c>
      <c r="E64" s="1249">
        <v>91.5</v>
      </c>
      <c r="F64" s="1249">
        <v>10.9</v>
      </c>
      <c r="G64" s="1249">
        <v>111.6</v>
      </c>
      <c r="H64" s="1249">
        <v>13.8</v>
      </c>
      <c r="I64" s="1249">
        <v>92.7</v>
      </c>
      <c r="J64" s="1249">
        <v>16.7</v>
      </c>
      <c r="K64" s="1249">
        <v>170.4</v>
      </c>
      <c r="L64" s="39"/>
      <c r="M64" s="1334" t="s">
        <v>2091</v>
      </c>
      <c r="N64" s="416">
        <v>20.399999999999999</v>
      </c>
      <c r="O64" s="417">
        <v>3064.5</v>
      </c>
      <c r="P64" s="417">
        <v>19</v>
      </c>
      <c r="Q64" s="416">
        <v>2807.5</v>
      </c>
      <c r="R64" s="417">
        <v>19.8</v>
      </c>
      <c r="S64" s="416">
        <v>3216</v>
      </c>
      <c r="T64" s="222">
        <v>21.1</v>
      </c>
      <c r="U64" s="416">
        <v>2828</v>
      </c>
      <c r="V64" s="417">
        <v>23</v>
      </c>
      <c r="W64" s="416">
        <v>3550.5</v>
      </c>
    </row>
    <row r="65" spans="1:19" ht="17.25" customHeight="1" thickBot="1">
      <c r="A65" s="73" t="s">
        <v>36</v>
      </c>
      <c r="B65" s="1332">
        <f>((B62/B50)*100)-100</f>
        <v>-13.157894736842096</v>
      </c>
      <c r="C65" s="1332">
        <f t="shared" ref="C65:K65" si="14">((C62/C50)*100)-100</f>
        <v>-86.979166666666671</v>
      </c>
      <c r="D65" s="1332">
        <f t="shared" si="14"/>
        <v>-10.280373831775705</v>
      </c>
      <c r="E65" s="1332">
        <f t="shared" si="14"/>
        <v>-70.056497175141246</v>
      </c>
      <c r="F65" s="1332">
        <f t="shared" si="14"/>
        <v>-13.157894736842096</v>
      </c>
      <c r="G65" s="1332">
        <f t="shared" si="14"/>
        <v>-57.142857142857146</v>
      </c>
      <c r="H65" s="1332">
        <f t="shared" si="14"/>
        <v>-9.1549295774647703</v>
      </c>
      <c r="I65" s="1332">
        <f t="shared" si="14"/>
        <v>-79.523809523809518</v>
      </c>
      <c r="J65" s="1332">
        <f t="shared" si="14"/>
        <v>-6.9364161849710939</v>
      </c>
      <c r="K65" s="1332">
        <f t="shared" si="14"/>
        <v>-67.700258397932814</v>
      </c>
      <c r="L65" s="39"/>
      <c r="M65" s="39"/>
      <c r="N65" s="39"/>
      <c r="O65" s="39"/>
      <c r="P65" s="39"/>
      <c r="Q65" s="39"/>
      <c r="R65" s="39"/>
      <c r="S65" s="39"/>
    </row>
    <row r="66" spans="1:19" ht="17.25" customHeight="1">
      <c r="A66" s="3" t="s">
        <v>783</v>
      </c>
      <c r="B66" s="3"/>
      <c r="C66" s="3"/>
      <c r="D66" s="3"/>
      <c r="E66" s="3"/>
      <c r="F66" s="3"/>
      <c r="G66" s="3"/>
      <c r="H66" s="3"/>
      <c r="I66" s="3"/>
      <c r="J66" s="3"/>
      <c r="K66" s="3"/>
      <c r="L66" s="39"/>
      <c r="M66" s="39"/>
      <c r="N66" s="39"/>
      <c r="O66" s="39"/>
      <c r="P66" s="39"/>
      <c r="Q66" s="39"/>
      <c r="R66" s="39"/>
      <c r="S66" s="39"/>
    </row>
    <row r="67" spans="1:19" ht="17.25" customHeight="1">
      <c r="A67" s="39"/>
      <c r="B67" s="39"/>
      <c r="C67" s="39"/>
      <c r="D67" s="39"/>
      <c r="E67" s="39"/>
      <c r="F67" s="39"/>
      <c r="G67" s="39"/>
      <c r="H67" s="39"/>
      <c r="I67" s="39"/>
      <c r="J67" s="39"/>
      <c r="K67" s="39"/>
      <c r="L67" s="39"/>
      <c r="M67" s="39"/>
      <c r="N67" s="39"/>
      <c r="O67" s="39"/>
      <c r="P67" s="39"/>
      <c r="Q67" s="39"/>
      <c r="R67" s="39"/>
      <c r="S67" s="39"/>
    </row>
    <row r="68" spans="1:19" ht="17.25" customHeight="1">
      <c r="L68" s="39"/>
      <c r="M68" s="39"/>
      <c r="N68" s="39"/>
      <c r="O68" s="39"/>
      <c r="P68" s="39"/>
      <c r="Q68" s="39"/>
      <c r="R68" s="39"/>
      <c r="S68" s="39"/>
    </row>
    <row r="69" spans="1:19" ht="17.25" customHeight="1">
      <c r="L69" s="39"/>
      <c r="M69" s="39"/>
      <c r="N69" s="39"/>
      <c r="O69" s="39"/>
      <c r="P69" s="39"/>
      <c r="Q69" s="39"/>
      <c r="R69" s="39"/>
      <c r="S69" s="39"/>
    </row>
    <row r="70" spans="1:19" ht="17.25" customHeight="1">
      <c r="L70" s="39"/>
      <c r="M70" s="39"/>
      <c r="N70" s="39"/>
      <c r="O70" s="39"/>
      <c r="P70" s="39"/>
      <c r="Q70" s="39"/>
      <c r="R70" s="39"/>
      <c r="S70" s="39"/>
    </row>
    <row r="71" spans="1:19" ht="17.25" customHeight="1">
      <c r="L71" s="39"/>
      <c r="M71" s="39"/>
      <c r="N71" s="39"/>
      <c r="O71" s="39"/>
      <c r="P71" s="39"/>
      <c r="Q71" s="39"/>
      <c r="R71" s="39"/>
      <c r="S71" s="39"/>
    </row>
    <row r="72" spans="1:19" ht="17.25" customHeight="1">
      <c r="L72" s="39"/>
      <c r="M72" s="39"/>
      <c r="N72" s="39"/>
      <c r="O72" s="39"/>
      <c r="P72" s="39"/>
      <c r="Q72" s="39"/>
      <c r="R72" s="39"/>
      <c r="S72" s="39"/>
    </row>
    <row r="73" spans="1:19" ht="17.25" customHeight="1">
      <c r="A73" s="1"/>
      <c r="B73" s="1"/>
      <c r="C73" s="1"/>
      <c r="D73" s="1"/>
      <c r="E73" s="1"/>
      <c r="F73" s="1"/>
      <c r="G73" s="1"/>
      <c r="H73" s="1"/>
      <c r="I73" s="1"/>
      <c r="J73" s="1"/>
      <c r="K73" s="1"/>
      <c r="L73" s="39"/>
      <c r="M73" s="39"/>
      <c r="N73" s="39"/>
      <c r="O73" s="39"/>
      <c r="P73" s="39"/>
      <c r="Q73" s="39"/>
      <c r="R73" s="39"/>
      <c r="S73" s="39"/>
    </row>
    <row r="74" spans="1:19" ht="17.25" customHeight="1">
      <c r="L74" s="39"/>
      <c r="M74" s="39"/>
      <c r="N74" s="39"/>
      <c r="O74" s="39"/>
      <c r="P74" s="39"/>
      <c r="Q74" s="39"/>
      <c r="R74" s="39"/>
      <c r="S74" s="39"/>
    </row>
    <row r="75" spans="1:19" ht="17.25" customHeight="1">
      <c r="L75" s="39"/>
      <c r="M75" s="39"/>
      <c r="N75" s="39"/>
      <c r="O75" s="39"/>
      <c r="P75" s="39"/>
      <c r="Q75" s="39"/>
      <c r="R75" s="39"/>
      <c r="S75" s="39"/>
    </row>
    <row r="76" spans="1:19" ht="17.25" customHeight="1">
      <c r="L76" s="39"/>
      <c r="M76" s="39"/>
      <c r="N76" s="39"/>
      <c r="O76" s="39"/>
      <c r="P76" s="39"/>
      <c r="Q76" s="39"/>
      <c r="R76" s="39"/>
      <c r="S76" s="39"/>
    </row>
    <row r="77" spans="1:19" ht="17.25" customHeight="1">
      <c r="L77" s="39"/>
      <c r="M77" s="39"/>
      <c r="N77" s="39"/>
      <c r="O77" s="39"/>
      <c r="P77" s="39"/>
      <c r="Q77" s="39"/>
      <c r="R77" s="39"/>
      <c r="S77" s="39"/>
    </row>
    <row r="78" spans="1:19" ht="17.25" customHeight="1">
      <c r="L78" s="39"/>
      <c r="M78" s="39"/>
      <c r="N78" s="39"/>
      <c r="O78" s="39"/>
      <c r="P78" s="39"/>
      <c r="Q78" s="39"/>
      <c r="R78" s="39"/>
      <c r="S78" s="39"/>
    </row>
    <row r="79" spans="1:19" ht="17.25" customHeight="1">
      <c r="L79" s="39"/>
      <c r="M79" s="39"/>
      <c r="N79" s="39"/>
      <c r="O79" s="39"/>
      <c r="P79" s="39"/>
      <c r="Q79" s="39"/>
      <c r="R79" s="39"/>
      <c r="S79" s="39"/>
    </row>
    <row r="80" spans="1:19" ht="17.25" customHeight="1">
      <c r="L80" s="39"/>
      <c r="M80" s="39"/>
      <c r="N80" s="39"/>
      <c r="O80" s="39"/>
      <c r="P80" s="39"/>
      <c r="Q80" s="39"/>
      <c r="R80" s="39"/>
      <c r="S80" s="39"/>
    </row>
    <row r="81" spans="1:19" ht="17.25" customHeight="1">
      <c r="L81" s="39"/>
      <c r="M81" s="39"/>
      <c r="N81" s="39"/>
      <c r="O81" s="39"/>
      <c r="P81" s="39"/>
      <c r="Q81" s="39"/>
      <c r="R81" s="39"/>
      <c r="S81" s="39"/>
    </row>
    <row r="82" spans="1:19" ht="17.25" customHeight="1">
      <c r="L82" s="39"/>
      <c r="M82" s="39"/>
      <c r="N82" s="39"/>
      <c r="O82" s="39"/>
      <c r="P82" s="39"/>
      <c r="Q82" s="39"/>
      <c r="R82" s="39"/>
      <c r="S82" s="39"/>
    </row>
    <row r="83" spans="1:19" ht="17.25" customHeight="1">
      <c r="L83" s="39"/>
      <c r="M83" s="39"/>
      <c r="N83" s="39"/>
      <c r="O83" s="39"/>
      <c r="P83" s="39"/>
      <c r="Q83" s="39"/>
      <c r="R83" s="39"/>
      <c r="S83" s="39"/>
    </row>
    <row r="84" spans="1:19" ht="17.25" customHeight="1">
      <c r="L84" s="39"/>
      <c r="M84" s="39"/>
      <c r="N84" s="39"/>
      <c r="O84" s="39"/>
      <c r="P84" s="39"/>
      <c r="Q84" s="39"/>
      <c r="R84" s="39"/>
      <c r="S84" s="39"/>
    </row>
    <row r="85" spans="1:19" ht="17.25" customHeight="1">
      <c r="L85" s="39"/>
      <c r="M85" s="39"/>
      <c r="N85" s="39"/>
      <c r="O85" s="39"/>
      <c r="P85" s="39"/>
      <c r="Q85" s="39"/>
      <c r="R85" s="39"/>
      <c r="S85" s="39"/>
    </row>
    <row r="86" spans="1:19" ht="17.25" customHeight="1">
      <c r="L86" s="39"/>
      <c r="M86" s="39"/>
      <c r="N86" s="39"/>
      <c r="O86" s="39"/>
      <c r="P86" s="39"/>
      <c r="Q86" s="39"/>
      <c r="R86" s="39"/>
      <c r="S86" s="39"/>
    </row>
    <row r="87" spans="1:19" s="1" customFormat="1" ht="18.75" customHeight="1">
      <c r="A87" s="40"/>
      <c r="B87" s="40"/>
      <c r="C87" s="40"/>
      <c r="D87" s="40"/>
      <c r="E87" s="40"/>
      <c r="F87" s="40"/>
      <c r="G87" s="40"/>
      <c r="H87" s="40"/>
      <c r="I87" s="40"/>
      <c r="J87" s="40"/>
      <c r="K87" s="40"/>
      <c r="L87" s="3"/>
      <c r="M87" s="3"/>
      <c r="N87" s="3"/>
      <c r="O87" s="3"/>
      <c r="P87" s="3"/>
      <c r="Q87" s="3"/>
      <c r="R87" s="3"/>
      <c r="S87" s="3"/>
    </row>
    <row r="88" spans="1:19" ht="13.5" customHeight="1">
      <c r="L88" s="39"/>
      <c r="M88" s="39"/>
      <c r="N88" s="39"/>
      <c r="O88" s="39"/>
      <c r="P88" s="39"/>
      <c r="Q88" s="39"/>
      <c r="R88" s="39"/>
      <c r="S88" s="39"/>
    </row>
    <row r="89" spans="1:19">
      <c r="L89" s="39"/>
      <c r="M89" s="39"/>
      <c r="N89" s="39"/>
      <c r="O89" s="39"/>
      <c r="P89" s="39"/>
      <c r="Q89" s="39"/>
      <c r="R89" s="39"/>
      <c r="S89" s="39"/>
    </row>
  </sheetData>
  <mergeCells count="23">
    <mergeCell ref="A35:K35"/>
    <mergeCell ref="A2:K2"/>
    <mergeCell ref="J3:K3"/>
    <mergeCell ref="A4:A6"/>
    <mergeCell ref="B4:D5"/>
    <mergeCell ref="E4:K5"/>
    <mergeCell ref="J36:K36"/>
    <mergeCell ref="A37:A39"/>
    <mergeCell ref="B37:C38"/>
    <mergeCell ref="D37:E38"/>
    <mergeCell ref="F37:G38"/>
    <mergeCell ref="H37:I38"/>
    <mergeCell ref="J37:K38"/>
    <mergeCell ref="V14:W14"/>
    <mergeCell ref="M15:M17"/>
    <mergeCell ref="N15:P16"/>
    <mergeCell ref="Q15:W16"/>
    <mergeCell ref="N42:O42"/>
    <mergeCell ref="P42:Q42"/>
    <mergeCell ref="R42:S42"/>
    <mergeCell ref="T42:U42"/>
    <mergeCell ref="V42:W42"/>
    <mergeCell ref="M42:M43"/>
  </mergeCells>
  <phoneticPr fontId="3"/>
  <pageMargins left="0.85" right="0.25" top="0.375" bottom="0.55000000000000004" header="0.51200000000000001" footer="0.51200000000000001"/>
  <pageSetup paperSize="9" scale="68" orientation="portrait" r:id="rId1"/>
  <headerFooter alignWithMargins="0"/>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2"/>
  <dimension ref="A1:T85"/>
  <sheetViews>
    <sheetView showGridLines="0" view="pageBreakPreview" topLeftCell="A55" zoomScale="120" zoomScaleNormal="100" zoomScaleSheetLayoutView="120" workbookViewId="0">
      <selection activeCell="H70" sqref="H70"/>
    </sheetView>
  </sheetViews>
  <sheetFormatPr defaultColWidth="9" defaultRowHeight="14"/>
  <cols>
    <col min="1" max="1" width="12.83203125" style="646" customWidth="1"/>
    <col min="2" max="3" width="10.58203125" style="646" customWidth="1"/>
    <col min="4" max="4" width="13.83203125" style="646" bestFit="1" customWidth="1"/>
    <col min="5" max="5" width="13" style="646" bestFit="1" customWidth="1"/>
    <col min="6" max="6" width="13.83203125" style="646" bestFit="1" customWidth="1"/>
    <col min="7" max="8" width="10.58203125" style="646" customWidth="1"/>
    <col min="9" max="9" width="10.5" style="646" bestFit="1" customWidth="1"/>
    <col min="10" max="10" width="13.58203125" style="646" customWidth="1"/>
    <col min="11" max="12" width="16" style="646" customWidth="1"/>
    <col min="13" max="13" width="15.83203125" style="646" customWidth="1"/>
    <col min="14" max="14" width="16" style="646" customWidth="1"/>
    <col min="15" max="16" width="9" style="646"/>
    <col min="17" max="17" width="11" style="646" customWidth="1"/>
    <col min="18" max="18" width="14.33203125" style="646" customWidth="1"/>
    <col min="19" max="19" width="15.25" style="646" customWidth="1"/>
    <col min="20" max="16384" width="9" style="646"/>
  </cols>
  <sheetData>
    <row r="1" spans="1:19" ht="15.75" customHeight="1">
      <c r="A1" s="244"/>
      <c r="B1" s="244"/>
      <c r="C1" s="244"/>
      <c r="D1" s="244"/>
      <c r="E1" s="244"/>
      <c r="F1" s="244"/>
      <c r="G1" s="244"/>
      <c r="H1" s="244"/>
    </row>
    <row r="2" spans="1:19" s="423" customFormat="1" ht="23.25" customHeight="1">
      <c r="A2" s="2497" t="s">
        <v>784</v>
      </c>
      <c r="B2" s="2586"/>
      <c r="C2" s="2586"/>
      <c r="D2" s="2586"/>
      <c r="E2" s="2586"/>
      <c r="F2" s="2586"/>
      <c r="G2" s="2586"/>
      <c r="H2" s="2586"/>
    </row>
    <row r="3" spans="1:19" ht="7.5" customHeight="1" thickBot="1">
      <c r="A3" s="424"/>
      <c r="B3" s="424"/>
      <c r="C3" s="424"/>
      <c r="D3" s="424"/>
      <c r="E3" s="424"/>
      <c r="F3" s="424"/>
      <c r="G3" s="424"/>
      <c r="H3" s="424"/>
    </row>
    <row r="4" spans="1:19">
      <c r="A4" s="2587" t="s">
        <v>433</v>
      </c>
      <c r="B4" s="2583" t="s">
        <v>785</v>
      </c>
      <c r="C4" s="2589"/>
      <c r="D4" s="425" t="s">
        <v>786</v>
      </c>
      <c r="E4" s="2590" t="s">
        <v>787</v>
      </c>
      <c r="F4" s="2590"/>
      <c r="G4" s="2591" t="s">
        <v>788</v>
      </c>
      <c r="H4" s="2591"/>
      <c r="J4" s="426"/>
      <c r="K4" s="426"/>
      <c r="L4" s="426"/>
      <c r="M4" s="426"/>
      <c r="N4" s="426"/>
      <c r="O4" s="426"/>
      <c r="P4" s="426"/>
      <c r="Q4" s="426"/>
      <c r="R4" s="426"/>
      <c r="S4" s="426"/>
    </row>
    <row r="5" spans="1:19">
      <c r="A5" s="2588"/>
      <c r="B5" s="1797" t="s">
        <v>789</v>
      </c>
      <c r="C5" s="1798" t="s">
        <v>790</v>
      </c>
      <c r="D5" s="1799" t="s">
        <v>791</v>
      </c>
      <c r="E5" s="1800" t="s">
        <v>792</v>
      </c>
      <c r="F5" s="1800" t="s">
        <v>793</v>
      </c>
      <c r="G5" s="1800" t="s">
        <v>794</v>
      </c>
      <c r="H5" s="1801" t="s">
        <v>795</v>
      </c>
      <c r="J5" s="426"/>
      <c r="K5" s="431"/>
      <c r="L5" s="432"/>
      <c r="M5" s="432"/>
      <c r="N5" s="433"/>
      <c r="O5" s="432"/>
      <c r="P5" s="432"/>
      <c r="Q5" s="432"/>
      <c r="R5" s="432"/>
      <c r="S5" s="432"/>
    </row>
    <row r="6" spans="1:19">
      <c r="A6" s="434"/>
      <c r="B6" s="435" t="s">
        <v>796</v>
      </c>
      <c r="C6" s="436" t="s">
        <v>796</v>
      </c>
      <c r="D6" s="435" t="s">
        <v>796</v>
      </c>
      <c r="E6" s="435" t="s">
        <v>796</v>
      </c>
      <c r="F6" s="435" t="s">
        <v>796</v>
      </c>
      <c r="G6" s="435" t="s">
        <v>796</v>
      </c>
      <c r="H6" s="437" t="s">
        <v>796</v>
      </c>
      <c r="J6" s="438"/>
      <c r="K6" s="439"/>
      <c r="L6" s="439"/>
      <c r="M6" s="439"/>
      <c r="N6" s="439"/>
      <c r="O6" s="439"/>
      <c r="P6" s="439"/>
      <c r="Q6" s="439"/>
      <c r="R6" s="439"/>
      <c r="S6" s="439"/>
    </row>
    <row r="7" spans="1:19" ht="14.25" customHeight="1">
      <c r="A7" s="1781" t="s">
        <v>1935</v>
      </c>
      <c r="B7" s="1792">
        <v>622877</v>
      </c>
      <c r="C7" s="1792">
        <v>151494</v>
      </c>
      <c r="D7" s="1792">
        <v>364414</v>
      </c>
      <c r="E7" s="1792">
        <v>245523</v>
      </c>
      <c r="F7" s="1792">
        <v>128778</v>
      </c>
      <c r="G7" s="1792">
        <v>119669</v>
      </c>
      <c r="H7" s="1792">
        <v>1544600</v>
      </c>
      <c r="I7" s="441"/>
    </row>
    <row r="8" spans="1:19" ht="14.25" customHeight="1">
      <c r="A8" s="448" t="s">
        <v>804</v>
      </c>
      <c r="B8" s="1792">
        <v>287074</v>
      </c>
      <c r="C8" s="1792">
        <v>50718</v>
      </c>
      <c r="D8" s="1792">
        <v>142161</v>
      </c>
      <c r="E8" s="1792">
        <v>89241</v>
      </c>
      <c r="F8" s="1792">
        <v>85985</v>
      </c>
      <c r="G8" s="1792">
        <v>66363</v>
      </c>
      <c r="H8" s="1792">
        <v>798260</v>
      </c>
      <c r="I8" s="441"/>
    </row>
    <row r="9" spans="1:19" ht="14.25" customHeight="1">
      <c r="A9" s="419" t="s">
        <v>805</v>
      </c>
      <c r="B9" s="1792">
        <v>397932</v>
      </c>
      <c r="C9" s="1792">
        <v>58703</v>
      </c>
      <c r="D9" s="1792">
        <v>179808</v>
      </c>
      <c r="E9" s="1792">
        <v>118103</v>
      </c>
      <c r="F9" s="1792">
        <v>108552</v>
      </c>
      <c r="G9" s="1792">
        <v>93777</v>
      </c>
      <c r="H9" s="1792">
        <v>1101160</v>
      </c>
      <c r="I9" s="441"/>
    </row>
    <row r="10" spans="1:19" ht="14.25" customHeight="1">
      <c r="A10" s="419" t="s">
        <v>1794</v>
      </c>
      <c r="B10" s="1792">
        <v>611543</v>
      </c>
      <c r="C10" s="1792">
        <v>91512</v>
      </c>
      <c r="D10" s="1927">
        <v>293280</v>
      </c>
      <c r="E10" s="1792">
        <v>187037</v>
      </c>
      <c r="F10" s="1792">
        <v>105130</v>
      </c>
      <c r="G10" s="1792">
        <v>128962</v>
      </c>
      <c r="H10" s="1792">
        <v>1319000</v>
      </c>
      <c r="I10" s="441"/>
    </row>
    <row r="11" spans="1:19" ht="14.25" customHeight="1">
      <c r="A11" s="419" t="s">
        <v>1934</v>
      </c>
      <c r="B11" s="1792">
        <v>711102</v>
      </c>
      <c r="C11" s="1792">
        <v>100701</v>
      </c>
      <c r="D11" s="1927">
        <v>337817</v>
      </c>
      <c r="E11" s="1792">
        <v>236045</v>
      </c>
      <c r="F11" s="1792">
        <v>88947</v>
      </c>
      <c r="G11" s="1792">
        <v>107903</v>
      </c>
      <c r="H11" s="1792">
        <v>1313050</v>
      </c>
      <c r="I11" s="441"/>
    </row>
    <row r="12" spans="1:19" ht="14.25" customHeight="1">
      <c r="A12" s="440"/>
      <c r="B12" s="1792"/>
      <c r="C12" s="1792"/>
      <c r="D12" s="1792"/>
      <c r="E12" s="1792"/>
      <c r="F12" s="1792"/>
      <c r="G12" s="1792"/>
      <c r="H12" s="1792"/>
      <c r="I12" s="441"/>
    </row>
    <row r="13" spans="1:19" ht="14.5" thickBot="1">
      <c r="A13" s="650" t="s">
        <v>2025</v>
      </c>
      <c r="B13" s="449">
        <v>54433</v>
      </c>
      <c r="C13" s="449">
        <v>9315</v>
      </c>
      <c r="D13" s="1793">
        <v>26129</v>
      </c>
      <c r="E13" s="449">
        <v>17722</v>
      </c>
      <c r="F13" s="1793">
        <v>2758</v>
      </c>
      <c r="G13" s="449">
        <v>6259</v>
      </c>
      <c r="H13" s="1793">
        <v>67700</v>
      </c>
      <c r="J13" s="1133" t="s">
        <v>1573</v>
      </c>
      <c r="K13" s="1133" t="s">
        <v>1528</v>
      </c>
      <c r="R13" s="710"/>
    </row>
    <row r="14" spans="1:19">
      <c r="A14" s="650" t="s">
        <v>1223</v>
      </c>
      <c r="B14" s="449">
        <v>43840</v>
      </c>
      <c r="C14" s="449">
        <v>8213</v>
      </c>
      <c r="D14" s="1794">
        <v>28817</v>
      </c>
      <c r="E14" s="449">
        <v>20512</v>
      </c>
      <c r="F14" s="1793">
        <v>5382</v>
      </c>
      <c r="G14" s="449">
        <v>6662</v>
      </c>
      <c r="H14" s="1793">
        <v>73400</v>
      </c>
      <c r="J14" s="2587" t="s">
        <v>433</v>
      </c>
      <c r="K14" s="2583" t="s">
        <v>785</v>
      </c>
      <c r="L14" s="2589"/>
      <c r="M14" s="1070" t="s">
        <v>786</v>
      </c>
      <c r="N14" s="2590" t="s">
        <v>787</v>
      </c>
      <c r="O14" s="2590"/>
      <c r="P14" s="2583" t="s">
        <v>788</v>
      </c>
      <c r="Q14" s="2384"/>
      <c r="R14" s="426"/>
    </row>
    <row r="15" spans="1:19">
      <c r="A15" s="1791" t="s">
        <v>812</v>
      </c>
      <c r="B15" s="449">
        <v>49857</v>
      </c>
      <c r="C15" s="449">
        <v>15335</v>
      </c>
      <c r="D15" s="1794">
        <v>39013</v>
      </c>
      <c r="E15" s="449">
        <v>23554</v>
      </c>
      <c r="F15" s="1793">
        <v>4675</v>
      </c>
      <c r="G15" s="449">
        <v>18984</v>
      </c>
      <c r="H15" s="1793">
        <v>102600</v>
      </c>
      <c r="J15" s="2588"/>
      <c r="K15" s="427" t="s">
        <v>789</v>
      </c>
      <c r="L15" s="427" t="s">
        <v>790</v>
      </c>
      <c r="M15" s="428" t="s">
        <v>791</v>
      </c>
      <c r="N15" s="429" t="s">
        <v>792</v>
      </c>
      <c r="O15" s="429" t="s">
        <v>793</v>
      </c>
      <c r="P15" s="429" t="s">
        <v>794</v>
      </c>
      <c r="Q15" s="430" t="s">
        <v>1946</v>
      </c>
      <c r="R15" s="432"/>
    </row>
    <row r="16" spans="1:19">
      <c r="A16" s="1791" t="s">
        <v>813</v>
      </c>
      <c r="B16" s="449">
        <v>47746</v>
      </c>
      <c r="C16" s="449">
        <v>6945</v>
      </c>
      <c r="D16" s="1793">
        <v>21987</v>
      </c>
      <c r="E16" s="449">
        <v>16885</v>
      </c>
      <c r="F16" s="1793">
        <v>21418</v>
      </c>
      <c r="G16" s="449">
        <v>4269</v>
      </c>
      <c r="H16" s="1793">
        <v>72900</v>
      </c>
      <c r="J16" s="434"/>
      <c r="K16" s="435" t="s">
        <v>796</v>
      </c>
      <c r="L16" s="436" t="s">
        <v>796</v>
      </c>
      <c r="M16" s="435" t="s">
        <v>796</v>
      </c>
      <c r="N16" s="435" t="s">
        <v>796</v>
      </c>
      <c r="O16" s="435" t="s">
        <v>796</v>
      </c>
      <c r="P16" s="435" t="s">
        <v>796</v>
      </c>
      <c r="Q16" s="1788" t="s">
        <v>796</v>
      </c>
      <c r="R16" s="1789"/>
    </row>
    <row r="17" spans="1:18">
      <c r="A17" s="1791" t="s">
        <v>1908</v>
      </c>
      <c r="B17" s="449">
        <v>49777</v>
      </c>
      <c r="C17" s="449">
        <v>1996</v>
      </c>
      <c r="D17" s="1793">
        <v>19597</v>
      </c>
      <c r="E17" s="449">
        <v>19353</v>
      </c>
      <c r="F17" s="1793">
        <v>7776</v>
      </c>
      <c r="G17" s="449">
        <v>5935</v>
      </c>
      <c r="H17" s="1793">
        <v>504200</v>
      </c>
      <c r="J17" s="1133" t="s">
        <v>1533</v>
      </c>
      <c r="R17" s="710"/>
    </row>
    <row r="18" spans="1:18">
      <c r="A18" s="1791" t="s">
        <v>304</v>
      </c>
      <c r="B18" s="1795">
        <v>50459</v>
      </c>
      <c r="C18" s="1795">
        <v>6727</v>
      </c>
      <c r="D18" s="1793">
        <v>25797</v>
      </c>
      <c r="E18" s="449">
        <v>21527</v>
      </c>
      <c r="F18" s="1793">
        <v>9953</v>
      </c>
      <c r="G18" s="449">
        <v>6294</v>
      </c>
      <c r="H18" s="1793">
        <v>80200</v>
      </c>
      <c r="R18" s="710"/>
    </row>
    <row r="19" spans="1:18">
      <c r="A19" s="1791" t="s">
        <v>198</v>
      </c>
      <c r="B19" s="449">
        <v>59533</v>
      </c>
      <c r="C19" s="449">
        <v>8501</v>
      </c>
      <c r="D19" s="1793">
        <v>36594</v>
      </c>
      <c r="E19" s="449">
        <v>28685</v>
      </c>
      <c r="F19" s="1793">
        <v>5963</v>
      </c>
      <c r="G19" s="449">
        <v>6878</v>
      </c>
      <c r="H19" s="1793">
        <v>80700</v>
      </c>
      <c r="J19" s="1179" t="s">
        <v>1224</v>
      </c>
      <c r="K19" s="1173">
        <v>50046</v>
      </c>
      <c r="L19" s="1173">
        <v>7533</v>
      </c>
      <c r="M19" s="1174">
        <v>27898</v>
      </c>
      <c r="N19" s="1173">
        <v>17669</v>
      </c>
      <c r="O19" s="1174">
        <v>8588</v>
      </c>
      <c r="P19" s="1173">
        <v>6298</v>
      </c>
      <c r="Q19" s="1174">
        <v>68500</v>
      </c>
      <c r="R19" s="1790"/>
    </row>
    <row r="20" spans="1:18">
      <c r="A20" s="1791" t="s">
        <v>806</v>
      </c>
      <c r="B20" s="449">
        <v>56518</v>
      </c>
      <c r="C20" s="449">
        <v>7935</v>
      </c>
      <c r="D20" s="1793">
        <v>31160</v>
      </c>
      <c r="E20" s="449">
        <v>21691</v>
      </c>
      <c r="F20" s="1793">
        <v>9640</v>
      </c>
      <c r="G20" s="449">
        <v>4635</v>
      </c>
      <c r="H20" s="1793">
        <v>65100</v>
      </c>
      <c r="J20" s="1179" t="s">
        <v>1225</v>
      </c>
      <c r="K20" s="1173">
        <v>83210</v>
      </c>
      <c r="L20" s="1173">
        <v>11681</v>
      </c>
      <c r="M20" s="1174">
        <v>37237</v>
      </c>
      <c r="N20" s="1173">
        <v>24231</v>
      </c>
      <c r="O20" s="1174">
        <v>12759</v>
      </c>
      <c r="P20" s="1173">
        <v>26706</v>
      </c>
      <c r="Q20" s="1174">
        <v>82700</v>
      </c>
      <c r="R20" s="1790"/>
    </row>
    <row r="21" spans="1:18">
      <c r="A21" s="1791" t="s">
        <v>807</v>
      </c>
      <c r="B21" s="449">
        <v>71817</v>
      </c>
      <c r="C21" s="449">
        <v>12044</v>
      </c>
      <c r="D21" s="1793">
        <v>39031</v>
      </c>
      <c r="E21" s="449">
        <v>26077</v>
      </c>
      <c r="F21" s="1793">
        <v>16117</v>
      </c>
      <c r="G21" s="449">
        <v>27942</v>
      </c>
      <c r="H21" s="1793">
        <v>78500</v>
      </c>
      <c r="J21" s="1179" t="s">
        <v>1226</v>
      </c>
      <c r="K21" s="1173">
        <v>45699</v>
      </c>
      <c r="L21" s="1173">
        <v>8703</v>
      </c>
      <c r="M21" s="1174">
        <v>23544</v>
      </c>
      <c r="N21" s="1173">
        <v>14835</v>
      </c>
      <c r="O21" s="1174">
        <v>4269</v>
      </c>
      <c r="P21" s="1173">
        <v>4359</v>
      </c>
      <c r="Q21" s="1174">
        <v>53600</v>
      </c>
      <c r="R21" s="1790"/>
    </row>
    <row r="22" spans="1:18" ht="15" customHeight="1">
      <c r="A22" s="1791" t="s">
        <v>808</v>
      </c>
      <c r="B22" s="449">
        <v>49302</v>
      </c>
      <c r="C22" s="449">
        <v>7584</v>
      </c>
      <c r="D22" s="1793">
        <v>22273</v>
      </c>
      <c r="E22" s="449">
        <v>14696</v>
      </c>
      <c r="F22" s="1793">
        <v>3782</v>
      </c>
      <c r="G22" s="449">
        <v>4326</v>
      </c>
      <c r="H22" s="1793">
        <v>51100</v>
      </c>
      <c r="J22" s="1179" t="s">
        <v>1227</v>
      </c>
      <c r="K22" s="1173">
        <v>64564</v>
      </c>
      <c r="L22" s="1173">
        <v>6766</v>
      </c>
      <c r="M22" s="1174">
        <v>19428</v>
      </c>
      <c r="N22" s="1173">
        <v>12389</v>
      </c>
      <c r="O22" s="1174">
        <v>2611</v>
      </c>
      <c r="P22" s="1173">
        <v>6315</v>
      </c>
      <c r="Q22" s="1174">
        <v>55500</v>
      </c>
      <c r="R22" s="1790"/>
    </row>
    <row r="23" spans="1:18">
      <c r="A23" s="1791" t="s">
        <v>809</v>
      </c>
      <c r="B23" s="449">
        <v>66405</v>
      </c>
      <c r="C23" s="449">
        <v>7007</v>
      </c>
      <c r="D23" s="1793">
        <v>22043</v>
      </c>
      <c r="E23" s="449">
        <v>12951</v>
      </c>
      <c r="F23" s="1793">
        <v>2818</v>
      </c>
      <c r="G23" s="449">
        <v>5158</v>
      </c>
      <c r="H23" s="1793">
        <v>53400</v>
      </c>
      <c r="J23" s="1179" t="s">
        <v>1228</v>
      </c>
      <c r="K23" s="1173">
        <v>111938</v>
      </c>
      <c r="L23" s="1173">
        <v>8986</v>
      </c>
      <c r="M23" s="1174">
        <v>31776</v>
      </c>
      <c r="N23" s="1173">
        <v>18683</v>
      </c>
      <c r="O23" s="1174">
        <v>2795</v>
      </c>
      <c r="P23" s="1173">
        <v>8944</v>
      </c>
      <c r="Q23" s="1174">
        <v>71050</v>
      </c>
      <c r="R23" s="1790"/>
    </row>
    <row r="24" spans="1:18">
      <c r="A24" s="1791" t="s">
        <v>810</v>
      </c>
      <c r="B24" s="449">
        <v>117144</v>
      </c>
      <c r="C24" s="449">
        <v>9566</v>
      </c>
      <c r="D24" s="1793">
        <v>45514</v>
      </c>
      <c r="E24" s="449">
        <v>17678</v>
      </c>
      <c r="F24" s="1793">
        <v>3277</v>
      </c>
      <c r="G24" s="449">
        <v>8007</v>
      </c>
      <c r="H24" s="1793">
        <v>77800</v>
      </c>
      <c r="J24" s="1179" t="s">
        <v>1229</v>
      </c>
      <c r="K24" s="1173">
        <v>54433</v>
      </c>
      <c r="L24" s="1173">
        <v>9315</v>
      </c>
      <c r="M24" s="1174">
        <v>26129</v>
      </c>
      <c r="N24" s="1173">
        <v>17722</v>
      </c>
      <c r="O24" s="1174">
        <v>2758</v>
      </c>
      <c r="P24" s="1173">
        <v>6259</v>
      </c>
      <c r="Q24" s="1174">
        <v>67700</v>
      </c>
      <c r="R24" s="1790"/>
    </row>
    <row r="25" spans="1:18">
      <c r="A25" s="1791" t="s">
        <v>811</v>
      </c>
      <c r="B25" s="449">
        <v>61078</v>
      </c>
      <c r="C25" s="1796">
        <v>8140</v>
      </c>
      <c r="D25" s="1794">
        <v>33935</v>
      </c>
      <c r="E25" s="449">
        <v>18882</v>
      </c>
      <c r="F25" s="1793">
        <v>2193</v>
      </c>
      <c r="G25" s="1796">
        <v>5659</v>
      </c>
      <c r="H25" s="1793">
        <v>67000</v>
      </c>
      <c r="J25" s="1179" t="s">
        <v>1652</v>
      </c>
      <c r="K25" s="1173">
        <v>43840</v>
      </c>
      <c r="L25" s="1173">
        <v>8213</v>
      </c>
      <c r="M25" s="1174">
        <v>28817</v>
      </c>
      <c r="N25" s="1173">
        <v>20512</v>
      </c>
      <c r="O25" s="1174">
        <v>5382</v>
      </c>
      <c r="P25" s="1173">
        <v>6662</v>
      </c>
      <c r="Q25" s="1174">
        <v>73400</v>
      </c>
      <c r="R25" s="1790"/>
    </row>
    <row r="26" spans="1:18">
      <c r="A26" s="1791" t="s">
        <v>1223</v>
      </c>
      <c r="B26" s="449">
        <v>49708</v>
      </c>
      <c r="C26" s="449">
        <v>11286</v>
      </c>
      <c r="D26" s="1794">
        <v>42525</v>
      </c>
      <c r="E26" s="449">
        <v>22182</v>
      </c>
      <c r="F26" s="1793">
        <v>3865</v>
      </c>
      <c r="G26" s="449">
        <v>13129</v>
      </c>
      <c r="H26" s="1793">
        <v>74700</v>
      </c>
      <c r="J26" s="1179" t="s">
        <v>1230</v>
      </c>
      <c r="K26" s="1173">
        <v>49857</v>
      </c>
      <c r="L26" s="1173">
        <v>15335</v>
      </c>
      <c r="M26" s="1174">
        <v>39013</v>
      </c>
      <c r="N26" s="1173">
        <v>23554</v>
      </c>
      <c r="O26" s="1174">
        <v>4675</v>
      </c>
      <c r="P26" s="1173">
        <v>18984</v>
      </c>
      <c r="Q26" s="1174">
        <v>102600</v>
      </c>
      <c r="R26" s="1790"/>
    </row>
    <row r="27" spans="1:18">
      <c r="A27" s="1791" t="s">
        <v>812</v>
      </c>
      <c r="B27" s="449">
        <v>51829</v>
      </c>
      <c r="C27" s="449">
        <v>14481</v>
      </c>
      <c r="D27" s="1793">
        <v>47405</v>
      </c>
      <c r="E27" s="449">
        <v>25664</v>
      </c>
      <c r="F27" s="1793">
        <v>5412</v>
      </c>
      <c r="G27" s="449">
        <v>15857</v>
      </c>
      <c r="H27" s="1793">
        <v>102000</v>
      </c>
      <c r="J27" s="1179" t="s">
        <v>1231</v>
      </c>
      <c r="K27" s="1173">
        <v>47746</v>
      </c>
      <c r="L27" s="1173">
        <v>6945</v>
      </c>
      <c r="M27" s="1174">
        <v>21987</v>
      </c>
      <c r="N27" s="1173">
        <v>16885</v>
      </c>
      <c r="O27" s="1174">
        <v>21418</v>
      </c>
      <c r="P27" s="1173">
        <v>4269</v>
      </c>
      <c r="Q27" s="1174">
        <v>72900</v>
      </c>
      <c r="R27" s="1790"/>
    </row>
    <row r="28" spans="1:18">
      <c r="A28" s="1791" t="s">
        <v>813</v>
      </c>
      <c r="B28" s="1253">
        <v>44173</v>
      </c>
      <c r="C28" s="1253">
        <v>8813</v>
      </c>
      <c r="D28" s="1792">
        <v>29702</v>
      </c>
      <c r="E28" s="1253">
        <v>18443</v>
      </c>
      <c r="F28" s="1793">
        <v>20470</v>
      </c>
      <c r="G28" s="1253">
        <v>4981</v>
      </c>
      <c r="H28" s="1793"/>
      <c r="J28" s="1179" t="s">
        <v>1906</v>
      </c>
      <c r="K28" s="1173">
        <v>49777</v>
      </c>
      <c r="L28" s="1173">
        <v>1996</v>
      </c>
      <c r="M28" s="1174">
        <v>19597</v>
      </c>
      <c r="N28" s="1173">
        <v>19353</v>
      </c>
      <c r="O28" s="1174">
        <v>7776</v>
      </c>
      <c r="P28" s="1173">
        <v>5935</v>
      </c>
      <c r="Q28" s="1174">
        <v>504200</v>
      </c>
      <c r="R28" s="1790"/>
    </row>
    <row r="29" spans="1:18">
      <c r="A29" s="647"/>
      <c r="B29" s="449"/>
      <c r="C29" s="449"/>
      <c r="D29" s="1793"/>
      <c r="E29" s="449"/>
      <c r="F29" s="1793"/>
      <c r="G29" s="449"/>
      <c r="H29" s="1793"/>
      <c r="J29" s="1179" t="s">
        <v>1907</v>
      </c>
      <c r="K29" s="1173">
        <v>50459</v>
      </c>
      <c r="L29" s="1173">
        <v>6727</v>
      </c>
      <c r="M29" s="1174">
        <v>25394</v>
      </c>
      <c r="N29" s="1173">
        <v>21527</v>
      </c>
      <c r="O29" s="1174">
        <v>9953</v>
      </c>
      <c r="P29" s="1173">
        <v>6294</v>
      </c>
      <c r="Q29" s="1174">
        <v>80200</v>
      </c>
      <c r="R29" s="1790"/>
    </row>
    <row r="30" spans="1:18">
      <c r="A30" s="1802" t="s">
        <v>52</v>
      </c>
      <c r="B30" s="2126">
        <f>((B28/B27)*100)-100</f>
        <v>-14.771652935615194</v>
      </c>
      <c r="C30" s="2126">
        <f t="shared" ref="C30:G30" si="0">((C28/C27)*100)-100</f>
        <v>-39.140943305020372</v>
      </c>
      <c r="D30" s="2126">
        <f>((D28/D27)*100)-100</f>
        <v>-37.344162008226981</v>
      </c>
      <c r="E30" s="2126">
        <f t="shared" si="0"/>
        <v>-28.13668952618454</v>
      </c>
      <c r="F30" s="2126">
        <f>((F28/F27)*100)-100</f>
        <v>278.23355506282337</v>
      </c>
      <c r="G30" s="2126">
        <f t="shared" si="0"/>
        <v>-68.58800529734502</v>
      </c>
      <c r="H30" s="2126">
        <f>((H28/H27)*100)-100</f>
        <v>-100</v>
      </c>
      <c r="J30" s="1179" t="s">
        <v>1945</v>
      </c>
      <c r="K30" s="1173">
        <v>59533</v>
      </c>
      <c r="L30" s="1173">
        <v>8501</v>
      </c>
      <c r="M30" s="1174">
        <v>35761</v>
      </c>
      <c r="N30" s="1173">
        <v>28685</v>
      </c>
      <c r="O30" s="1174">
        <v>5963</v>
      </c>
      <c r="P30" s="1173">
        <v>6878</v>
      </c>
      <c r="Q30" s="1174">
        <v>80700</v>
      </c>
      <c r="R30" s="1790"/>
    </row>
    <row r="31" spans="1:18" ht="14.5" thickBot="1">
      <c r="A31" s="1803" t="s">
        <v>36</v>
      </c>
      <c r="B31" s="2127">
        <f>IFERROR(((B28/B16)*100)-100,"-")</f>
        <v>-7.4833493905248645</v>
      </c>
      <c r="C31" s="2128">
        <f>((C28/C16)*100)-100</f>
        <v>26.897048236141117</v>
      </c>
      <c r="D31" s="2128">
        <f t="shared" ref="D31:F31" si="1">((D28/D16)*100)-100</f>
        <v>35.088916177741396</v>
      </c>
      <c r="E31" s="2128">
        <f>((E28/E16)*100)-100</f>
        <v>9.2271246668640856</v>
      </c>
      <c r="F31" s="2128">
        <f t="shared" si="1"/>
        <v>-4.4261835839013912</v>
      </c>
      <c r="G31" s="2128">
        <f>((G28/G16)*100)-100</f>
        <v>16.6783790114781</v>
      </c>
      <c r="H31" s="2128">
        <f>((H28/H16)*100)-100</f>
        <v>-100</v>
      </c>
      <c r="R31" s="710"/>
    </row>
    <row r="32" spans="1:18">
      <c r="A32" s="183"/>
      <c r="J32" s="1171" t="s">
        <v>1529</v>
      </c>
      <c r="K32" s="1172">
        <f>SUM(K19:K30)</f>
        <v>711102</v>
      </c>
      <c r="L32" s="1172">
        <f t="shared" ref="L32:Q32" si="2">SUM(L19:L30)</f>
        <v>100701</v>
      </c>
      <c r="M32" s="1172">
        <f t="shared" si="2"/>
        <v>336581</v>
      </c>
      <c r="N32" s="1172">
        <f t="shared" si="2"/>
        <v>236045</v>
      </c>
      <c r="O32" s="1172">
        <f t="shared" si="2"/>
        <v>88947</v>
      </c>
      <c r="P32" s="1172">
        <f t="shared" si="2"/>
        <v>107903</v>
      </c>
      <c r="Q32" s="1172">
        <f t="shared" si="2"/>
        <v>1313050</v>
      </c>
      <c r="R32" s="649"/>
    </row>
    <row r="33" spans="1:14">
      <c r="A33" s="183"/>
    </row>
    <row r="34" spans="1:14">
      <c r="A34" s="183"/>
    </row>
    <row r="42" spans="1:14">
      <c r="A42" s="648"/>
      <c r="B42" s="648"/>
      <c r="C42" s="648"/>
      <c r="D42" s="648"/>
      <c r="E42" s="648"/>
      <c r="F42" s="648"/>
      <c r="G42" s="648"/>
      <c r="H42" s="648"/>
    </row>
    <row r="44" spans="1:14">
      <c r="A44" s="648"/>
      <c r="B44" s="648"/>
      <c r="C44" s="648"/>
      <c r="D44" s="648"/>
      <c r="E44" s="648"/>
      <c r="F44" s="648"/>
      <c r="G44" s="648"/>
      <c r="H44" s="648"/>
    </row>
    <row r="46" spans="1:14">
      <c r="J46" s="2592"/>
      <c r="K46" s="2592"/>
      <c r="L46" s="2592"/>
      <c r="M46" s="2592"/>
      <c r="N46" s="2592"/>
    </row>
    <row r="47" spans="1:14">
      <c r="J47" s="2592"/>
      <c r="K47" s="442"/>
      <c r="L47" s="442"/>
      <c r="M47" s="442"/>
      <c r="N47" s="442"/>
    </row>
    <row r="48" spans="1:14">
      <c r="J48" s="162"/>
      <c r="K48" s="649"/>
      <c r="L48" s="649"/>
      <c r="M48" s="649"/>
      <c r="N48" s="649"/>
    </row>
    <row r="49" spans="1:20">
      <c r="I49" s="648"/>
    </row>
    <row r="50" spans="1:20" ht="23.25" customHeight="1">
      <c r="J50" s="2497" t="s">
        <v>797</v>
      </c>
      <c r="K50" s="2497"/>
      <c r="L50" s="2497"/>
      <c r="M50" s="2497"/>
      <c r="N50" s="2497"/>
    </row>
    <row r="51" spans="1:20" s="648" customFormat="1" ht="15.75" customHeight="1" thickBot="1">
      <c r="A51" s="646"/>
      <c r="B51" s="646"/>
      <c r="C51" s="646"/>
      <c r="D51" s="646"/>
      <c r="E51" s="646"/>
      <c r="F51" s="646"/>
      <c r="G51" s="646"/>
      <c r="H51" s="646"/>
      <c r="I51" s="646"/>
      <c r="J51" s="2593" t="s">
        <v>798</v>
      </c>
      <c r="K51" s="2593"/>
      <c r="L51" s="2593"/>
      <c r="M51" s="2593"/>
      <c r="N51" s="2593"/>
      <c r="P51" s="1175" t="s">
        <v>1534</v>
      </c>
      <c r="Q51" s="1175" t="s">
        <v>1882</v>
      </c>
      <c r="R51" s="1071"/>
      <c r="S51" s="1071"/>
      <c r="T51" s="1071"/>
    </row>
    <row r="52" spans="1:20">
      <c r="J52" s="2579" t="s">
        <v>433</v>
      </c>
      <c r="K52" s="2581" t="s">
        <v>799</v>
      </c>
      <c r="L52" s="2582"/>
      <c r="M52" s="2582"/>
      <c r="N52" s="2582"/>
      <c r="P52" s="2579" t="s">
        <v>433</v>
      </c>
      <c r="Q52" s="2581" t="s">
        <v>799</v>
      </c>
      <c r="R52" s="2582"/>
      <c r="S52" s="2582"/>
      <c r="T52" s="2582"/>
    </row>
    <row r="53" spans="1:20">
      <c r="J53" s="2580"/>
      <c r="K53" s="443" t="s">
        <v>800</v>
      </c>
      <c r="L53" s="443" t="s">
        <v>801</v>
      </c>
      <c r="M53" s="443" t="s">
        <v>802</v>
      </c>
      <c r="N53" s="444" t="s">
        <v>803</v>
      </c>
      <c r="P53" s="2580"/>
      <c r="Q53" s="443" t="s">
        <v>800</v>
      </c>
      <c r="R53" s="443" t="s">
        <v>801</v>
      </c>
      <c r="S53" s="443" t="s">
        <v>802</v>
      </c>
      <c r="T53" s="444" t="s">
        <v>803</v>
      </c>
    </row>
    <row r="54" spans="1:20">
      <c r="J54" s="445"/>
      <c r="K54" s="446" t="s">
        <v>796</v>
      </c>
      <c r="L54" s="446" t="s">
        <v>796</v>
      </c>
      <c r="M54" s="446" t="s">
        <v>796</v>
      </c>
      <c r="N54" s="446" t="s">
        <v>796</v>
      </c>
      <c r="P54" s="445"/>
      <c r="Q54" s="446" t="s">
        <v>796</v>
      </c>
      <c r="R54" s="446" t="s">
        <v>796</v>
      </c>
      <c r="S54" s="446" t="s">
        <v>796</v>
      </c>
      <c r="T54" s="446" t="s">
        <v>796</v>
      </c>
    </row>
    <row r="55" spans="1:20">
      <c r="J55" s="1781" t="s">
        <v>1935</v>
      </c>
      <c r="K55" s="447">
        <v>64589</v>
      </c>
      <c r="L55" s="447">
        <v>312</v>
      </c>
      <c r="M55" s="447">
        <v>47615</v>
      </c>
      <c r="N55" s="447">
        <v>16662</v>
      </c>
    </row>
    <row r="56" spans="1:20">
      <c r="J56" s="448" t="s">
        <v>804</v>
      </c>
      <c r="K56" s="447">
        <v>65015</v>
      </c>
      <c r="L56" s="447">
        <v>273</v>
      </c>
      <c r="M56" s="447">
        <v>46377</v>
      </c>
      <c r="N56" s="447">
        <v>18365</v>
      </c>
      <c r="P56" s="1133" t="s">
        <v>1533</v>
      </c>
    </row>
    <row r="57" spans="1:20">
      <c r="J57" s="419" t="s">
        <v>805</v>
      </c>
      <c r="K57" s="447">
        <v>64587</v>
      </c>
      <c r="L57" s="447">
        <v>179</v>
      </c>
      <c r="M57" s="447">
        <v>46386</v>
      </c>
      <c r="N57" s="447">
        <v>18022</v>
      </c>
    </row>
    <row r="58" spans="1:20">
      <c r="J58" s="419" t="s">
        <v>1794</v>
      </c>
      <c r="K58" s="447">
        <v>63981</v>
      </c>
      <c r="L58" s="447">
        <v>242</v>
      </c>
      <c r="M58" s="447">
        <v>46785</v>
      </c>
      <c r="N58" s="447">
        <v>16954</v>
      </c>
      <c r="P58" s="1178" t="s">
        <v>806</v>
      </c>
      <c r="Q58" s="1784">
        <f>SUM(R58:T58)</f>
        <v>5377</v>
      </c>
      <c r="R58" s="1177">
        <v>24</v>
      </c>
      <c r="S58" s="1177">
        <v>3895</v>
      </c>
      <c r="T58" s="1177">
        <v>1458</v>
      </c>
    </row>
    <row r="59" spans="1:20">
      <c r="J59" s="419" t="s">
        <v>1934</v>
      </c>
      <c r="K59" s="447">
        <v>61934</v>
      </c>
      <c r="L59" s="447">
        <v>344</v>
      </c>
      <c r="M59" s="447">
        <v>45740</v>
      </c>
      <c r="N59" s="447">
        <v>15850</v>
      </c>
      <c r="P59" s="1178" t="s">
        <v>807</v>
      </c>
      <c r="Q59" s="1784">
        <f t="shared" ref="Q59:Q69" si="3">SUM(R59:T59)</f>
        <v>5140</v>
      </c>
      <c r="R59" s="1177">
        <v>27</v>
      </c>
      <c r="S59" s="1177">
        <v>3673</v>
      </c>
      <c r="T59" s="1177">
        <v>1440</v>
      </c>
    </row>
    <row r="60" spans="1:20">
      <c r="J60" s="445"/>
      <c r="K60" s="447"/>
      <c r="L60" s="447"/>
      <c r="M60" s="447"/>
      <c r="N60" s="447"/>
      <c r="P60" s="1178" t="s">
        <v>808</v>
      </c>
      <c r="Q60" s="1784">
        <f t="shared" si="3"/>
        <v>5240</v>
      </c>
      <c r="R60" s="1177">
        <v>28</v>
      </c>
      <c r="S60" s="1177">
        <v>3923</v>
      </c>
      <c r="T60" s="1177">
        <v>1289</v>
      </c>
    </row>
    <row r="61" spans="1:20">
      <c r="J61" s="650" t="s">
        <v>2025</v>
      </c>
      <c r="K61" s="449">
        <v>5251</v>
      </c>
      <c r="L61" s="449">
        <v>31</v>
      </c>
      <c r="M61" s="449">
        <v>3896</v>
      </c>
      <c r="N61" s="449">
        <v>1324</v>
      </c>
      <c r="P61" s="1178" t="s">
        <v>809</v>
      </c>
      <c r="Q61" s="1784">
        <f t="shared" si="3"/>
        <v>4905</v>
      </c>
      <c r="R61" s="1177">
        <v>26</v>
      </c>
      <c r="S61" s="1177">
        <v>3521</v>
      </c>
      <c r="T61" s="1177">
        <v>1358</v>
      </c>
    </row>
    <row r="62" spans="1:20">
      <c r="J62" s="650" t="s">
        <v>1223</v>
      </c>
      <c r="K62" s="449">
        <v>5126</v>
      </c>
      <c r="L62" s="449">
        <v>39</v>
      </c>
      <c r="M62" s="449">
        <v>3717</v>
      </c>
      <c r="N62" s="449">
        <v>1370</v>
      </c>
      <c r="P62" s="1178" t="s">
        <v>810</v>
      </c>
      <c r="Q62" s="1784">
        <f t="shared" si="3"/>
        <v>5178</v>
      </c>
      <c r="R62" s="1177">
        <v>20</v>
      </c>
      <c r="S62" s="1177">
        <v>3790</v>
      </c>
      <c r="T62" s="1177">
        <v>1368</v>
      </c>
    </row>
    <row r="63" spans="1:20">
      <c r="J63" s="651" t="s">
        <v>812</v>
      </c>
      <c r="K63" s="449">
        <v>4968</v>
      </c>
      <c r="L63" s="449">
        <v>26</v>
      </c>
      <c r="M63" s="449">
        <v>3683</v>
      </c>
      <c r="N63" s="449">
        <v>1259</v>
      </c>
      <c r="P63" s="1178" t="s">
        <v>811</v>
      </c>
      <c r="Q63" s="1784">
        <f t="shared" si="3"/>
        <v>5251</v>
      </c>
      <c r="R63" s="1177">
        <v>31</v>
      </c>
      <c r="S63" s="1177">
        <v>3896</v>
      </c>
      <c r="T63" s="1177">
        <v>1324</v>
      </c>
    </row>
    <row r="64" spans="1:20">
      <c r="J64" s="651" t="s">
        <v>813</v>
      </c>
      <c r="K64" s="2039">
        <v>5518</v>
      </c>
      <c r="L64" s="449">
        <v>29</v>
      </c>
      <c r="M64" s="449">
        <v>4146</v>
      </c>
      <c r="N64" s="449">
        <v>1343</v>
      </c>
      <c r="P64" s="1178" t="s">
        <v>1223</v>
      </c>
      <c r="Q64" s="1784">
        <f t="shared" si="3"/>
        <v>5126</v>
      </c>
      <c r="R64" s="1177">
        <v>39</v>
      </c>
      <c r="S64" s="1177">
        <v>3717</v>
      </c>
      <c r="T64" s="1177">
        <v>1370</v>
      </c>
    </row>
    <row r="65" spans="10:20">
      <c r="J65" s="651" t="s">
        <v>1908</v>
      </c>
      <c r="K65" s="2039">
        <v>4944</v>
      </c>
      <c r="L65" s="449">
        <v>26</v>
      </c>
      <c r="M65" s="449">
        <v>3634</v>
      </c>
      <c r="N65" s="449">
        <v>1284</v>
      </c>
      <c r="P65" s="1178" t="s">
        <v>812</v>
      </c>
      <c r="Q65" s="1784">
        <f t="shared" si="3"/>
        <v>4968</v>
      </c>
      <c r="R65" s="1177">
        <v>26</v>
      </c>
      <c r="S65" s="1177">
        <v>3683</v>
      </c>
      <c r="T65" s="1177">
        <v>1259</v>
      </c>
    </row>
    <row r="66" spans="10:20">
      <c r="J66" s="651" t="s">
        <v>304</v>
      </c>
      <c r="K66" s="2039">
        <v>4694</v>
      </c>
      <c r="L66" s="449">
        <v>15</v>
      </c>
      <c r="M66" s="449">
        <v>3698</v>
      </c>
      <c r="N66" s="449">
        <v>981</v>
      </c>
      <c r="P66" s="1178" t="s">
        <v>813</v>
      </c>
      <c r="Q66" s="1784">
        <f t="shared" si="3"/>
        <v>5518</v>
      </c>
      <c r="R66" s="1177">
        <v>29</v>
      </c>
      <c r="S66" s="1177">
        <v>4146</v>
      </c>
      <c r="T66" s="1177">
        <v>1343</v>
      </c>
    </row>
    <row r="67" spans="10:20">
      <c r="J67" s="651" t="s">
        <v>198</v>
      </c>
      <c r="K67" s="2039">
        <v>5593</v>
      </c>
      <c r="L67" s="449">
        <v>53</v>
      </c>
      <c r="M67" s="449">
        <v>4164</v>
      </c>
      <c r="N67" s="449">
        <v>1376</v>
      </c>
      <c r="P67" s="1176" t="s">
        <v>1908</v>
      </c>
      <c r="Q67" s="1784">
        <f t="shared" si="3"/>
        <v>4944</v>
      </c>
      <c r="R67" s="1177">
        <v>26</v>
      </c>
      <c r="S67" s="1177">
        <v>3634</v>
      </c>
      <c r="T67" s="1177">
        <v>1284</v>
      </c>
    </row>
    <row r="68" spans="10:20">
      <c r="J68" s="651" t="s">
        <v>806</v>
      </c>
      <c r="K68" s="2039">
        <v>5077</v>
      </c>
      <c r="L68" s="449">
        <v>33</v>
      </c>
      <c r="M68" s="449">
        <v>3808</v>
      </c>
      <c r="N68" s="449">
        <v>1236</v>
      </c>
      <c r="P68" s="1176" t="s">
        <v>304</v>
      </c>
      <c r="Q68" s="1784">
        <f t="shared" si="3"/>
        <v>4694</v>
      </c>
      <c r="R68" s="1177">
        <v>15</v>
      </c>
      <c r="S68" s="1177">
        <v>3698</v>
      </c>
      <c r="T68" s="1177">
        <v>981</v>
      </c>
    </row>
    <row r="69" spans="10:20">
      <c r="J69" s="651" t="s">
        <v>807</v>
      </c>
      <c r="K69" s="2039">
        <v>4953</v>
      </c>
      <c r="L69" s="449">
        <v>27</v>
      </c>
      <c r="M69" s="449">
        <v>3727</v>
      </c>
      <c r="N69" s="449">
        <v>1199</v>
      </c>
      <c r="P69" s="1176" t="s">
        <v>198</v>
      </c>
      <c r="Q69" s="1784">
        <f t="shared" si="3"/>
        <v>5593</v>
      </c>
      <c r="R69" s="1177">
        <v>53</v>
      </c>
      <c r="S69" s="1177">
        <v>4164</v>
      </c>
      <c r="T69" s="1177">
        <v>1376</v>
      </c>
    </row>
    <row r="70" spans="10:20">
      <c r="J70" s="651" t="s">
        <v>808</v>
      </c>
      <c r="K70" s="2039">
        <v>4987</v>
      </c>
      <c r="L70" s="449">
        <v>41</v>
      </c>
      <c r="M70" s="449">
        <v>3636</v>
      </c>
      <c r="N70" s="449">
        <v>1310</v>
      </c>
    </row>
    <row r="71" spans="10:20">
      <c r="J71" s="651" t="s">
        <v>809</v>
      </c>
      <c r="K71" s="2039">
        <v>4726</v>
      </c>
      <c r="L71" s="449">
        <v>56</v>
      </c>
      <c r="M71" s="449">
        <v>3406</v>
      </c>
      <c r="N71" s="449">
        <v>1264</v>
      </c>
      <c r="P71" s="1180" t="s">
        <v>1529</v>
      </c>
      <c r="Q71" s="1172">
        <f>SUM(Q58:Q69)</f>
        <v>61934</v>
      </c>
      <c r="R71" s="1172">
        <f t="shared" ref="R71:T71" si="4">SUM(R58:R69)</f>
        <v>344</v>
      </c>
      <c r="S71" s="1172">
        <f t="shared" si="4"/>
        <v>45740</v>
      </c>
      <c r="T71" s="1172">
        <f t="shared" si="4"/>
        <v>15850</v>
      </c>
    </row>
    <row r="72" spans="10:20">
      <c r="J72" s="650" t="s">
        <v>810</v>
      </c>
      <c r="K72" s="2039">
        <v>4628</v>
      </c>
      <c r="L72" s="449">
        <v>76</v>
      </c>
      <c r="M72" s="449">
        <v>3237</v>
      </c>
      <c r="N72" s="449">
        <v>1315</v>
      </c>
    </row>
    <row r="73" spans="10:20">
      <c r="J73" s="650" t="s">
        <v>811</v>
      </c>
      <c r="K73" s="2039">
        <v>5416</v>
      </c>
      <c r="L73" s="449">
        <v>50</v>
      </c>
      <c r="M73" s="449">
        <v>3914</v>
      </c>
      <c r="N73" s="449">
        <v>1452</v>
      </c>
    </row>
    <row r="74" spans="10:20">
      <c r="J74" s="650" t="s">
        <v>1223</v>
      </c>
      <c r="K74" s="2039">
        <v>5185</v>
      </c>
      <c r="L74" s="449">
        <v>37</v>
      </c>
      <c r="M74" s="449">
        <v>3876</v>
      </c>
      <c r="N74" s="449">
        <v>1272</v>
      </c>
    </row>
    <row r="75" spans="10:20">
      <c r="J75" s="650" t="s">
        <v>812</v>
      </c>
      <c r="K75" s="2039">
        <v>4919</v>
      </c>
      <c r="L75" s="1253">
        <v>46</v>
      </c>
      <c r="M75" s="1253">
        <v>3606</v>
      </c>
      <c r="N75" s="1253">
        <v>1267</v>
      </c>
    </row>
    <row r="76" spans="10:20">
      <c r="J76" s="650" t="s">
        <v>813</v>
      </c>
      <c r="K76" s="2039">
        <v>4797</v>
      </c>
      <c r="L76" s="449">
        <v>40</v>
      </c>
      <c r="M76" s="449">
        <v>3546</v>
      </c>
      <c r="N76" s="449">
        <v>1211</v>
      </c>
    </row>
    <row r="77" spans="10:20">
      <c r="J77" s="650"/>
      <c r="K77" s="449"/>
      <c r="L77" s="449"/>
      <c r="M77" s="449"/>
      <c r="N77" s="449"/>
    </row>
    <row r="78" spans="10:20">
      <c r="J78" s="442" t="s">
        <v>52</v>
      </c>
      <c r="K78" s="2129">
        <f>((K76/RIGHT(K75,5)*100)-100)</f>
        <v>-2.4801788981500295</v>
      </c>
      <c r="L78" s="2129">
        <f>((L76/RIGHT(L75,5)*100)-100)</f>
        <v>-13.043478260869563</v>
      </c>
      <c r="M78" s="2129">
        <f>((M76/RIGHT(M75,5)*100)-100)</f>
        <v>-1.6638935108153134</v>
      </c>
      <c r="N78" s="2129">
        <f>((N76/RIGHT(N75,5)*100)-100)</f>
        <v>-4.4198895027624303</v>
      </c>
    </row>
    <row r="79" spans="10:20" ht="14.5" thickBot="1">
      <c r="J79" s="450" t="s">
        <v>36</v>
      </c>
      <c r="K79" s="1520">
        <f>((K76/K64)*100)-100</f>
        <v>-13.066328379847775</v>
      </c>
      <c r="L79" s="1520">
        <f>((L76/L64)*100)-100</f>
        <v>37.931034482758633</v>
      </c>
      <c r="M79" s="1520">
        <f>((M76/M64)*100)-100</f>
        <v>-14.471780028943556</v>
      </c>
      <c r="N79" s="1520">
        <f>((N76/N64)*100)-100</f>
        <v>-9.8287416232315792</v>
      </c>
    </row>
    <row r="81" spans="10:13">
      <c r="J81" s="2584"/>
      <c r="K81" s="2585"/>
      <c r="L81" s="2585"/>
      <c r="M81" s="451" t="s">
        <v>633</v>
      </c>
    </row>
    <row r="82" spans="10:13">
      <c r="J82" s="2585"/>
      <c r="K82" s="2585"/>
      <c r="L82" s="2585"/>
      <c r="M82" s="451"/>
    </row>
    <row r="83" spans="10:13">
      <c r="J83" s="2585"/>
      <c r="K83" s="2585"/>
      <c r="L83" s="2585"/>
      <c r="M83" s="451"/>
    </row>
    <row r="84" spans="10:13">
      <c r="J84" s="451"/>
      <c r="K84" s="451"/>
      <c r="L84" s="451"/>
      <c r="M84" s="451"/>
    </row>
    <row r="85" spans="10:13">
      <c r="J85" s="451"/>
      <c r="K85" s="451"/>
      <c r="L85" s="451"/>
      <c r="M85" s="451"/>
    </row>
  </sheetData>
  <mergeCells count="18">
    <mergeCell ref="K14:L14"/>
    <mergeCell ref="N14:O14"/>
    <mergeCell ref="P52:P53"/>
    <mergeCell ref="Q52:T52"/>
    <mergeCell ref="P14:Q14"/>
    <mergeCell ref="J81:L83"/>
    <mergeCell ref="A2:H2"/>
    <mergeCell ref="A4:A5"/>
    <mergeCell ref="B4:C4"/>
    <mergeCell ref="E4:F4"/>
    <mergeCell ref="G4:H4"/>
    <mergeCell ref="J46:J47"/>
    <mergeCell ref="K46:N46"/>
    <mergeCell ref="J50:N50"/>
    <mergeCell ref="J51:N51"/>
    <mergeCell ref="J52:J53"/>
    <mergeCell ref="K52:N52"/>
    <mergeCell ref="J14:J15"/>
  </mergeCells>
  <phoneticPr fontId="3"/>
  <pageMargins left="0.78740157480314965" right="0.6692913385826772" top="0.82677165354330706" bottom="0.98425196850393681" header="0.51181102362204722" footer="0.51181102362204722"/>
  <pageSetup paperSize="9" scale="79" orientation="portrait" r:id="rId1"/>
  <headerFooter alignWithMargins="0"/>
  <drawing r:id="rId2"/>
  <legacyDrawing r:id="rId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3">
    <tabColor theme="5" tint="-0.249977111117893"/>
  </sheetPr>
  <dimension ref="A1:AC47"/>
  <sheetViews>
    <sheetView showGridLines="0" view="pageBreakPreview" zoomScaleNormal="100" zoomScaleSheetLayoutView="100" workbookViewId="0">
      <selection activeCell="A17" sqref="A17:N28"/>
    </sheetView>
  </sheetViews>
  <sheetFormatPr defaultColWidth="12.33203125" defaultRowHeight="12"/>
  <cols>
    <col min="1" max="1" width="9.08203125" style="454" customWidth="1"/>
    <col min="2" max="2" width="9" style="454" customWidth="1"/>
    <col min="3" max="9" width="8.33203125" style="454" customWidth="1"/>
    <col min="10" max="10" width="8.58203125" style="454" customWidth="1"/>
    <col min="11" max="13" width="8.33203125" style="454" customWidth="1"/>
    <col min="14" max="14" width="9" style="454" customWidth="1"/>
    <col min="15" max="15" width="14.75" style="454" customWidth="1"/>
    <col min="16" max="16" width="10.75" style="454" customWidth="1"/>
    <col min="17" max="27" width="9.58203125" style="454" customWidth="1"/>
    <col min="28" max="16384" width="12.33203125" style="454"/>
  </cols>
  <sheetData>
    <row r="1" spans="1:29" ht="15.75" customHeight="1">
      <c r="A1" s="452"/>
      <c r="B1" s="452"/>
      <c r="C1" s="452"/>
      <c r="D1" s="452"/>
      <c r="E1" s="452"/>
      <c r="F1" s="452"/>
      <c r="G1" s="452"/>
      <c r="H1" s="452"/>
      <c r="I1" s="453"/>
      <c r="J1" s="453"/>
      <c r="K1" s="453"/>
      <c r="L1" s="453"/>
      <c r="M1" s="453"/>
      <c r="N1" s="453"/>
    </row>
    <row r="2" spans="1:29" s="455" customFormat="1" ht="23.25" customHeight="1">
      <c r="A2" s="2611" t="s">
        <v>814</v>
      </c>
      <c r="B2" s="2611"/>
      <c r="C2" s="2611"/>
      <c r="D2" s="2611"/>
      <c r="E2" s="2611"/>
      <c r="F2" s="2611"/>
      <c r="G2" s="2611"/>
      <c r="H2" s="2611"/>
      <c r="I2" s="2611"/>
      <c r="J2" s="2611"/>
      <c r="K2" s="2611"/>
      <c r="L2" s="2611"/>
      <c r="M2" s="2611"/>
      <c r="N2" s="2611"/>
    </row>
    <row r="3" spans="1:29" s="457" customFormat="1" ht="16" customHeight="1" thickBot="1">
      <c r="A3" s="456" t="s">
        <v>815</v>
      </c>
      <c r="B3" s="456"/>
      <c r="C3" s="456"/>
      <c r="D3" s="456"/>
      <c r="E3" s="456"/>
      <c r="F3" s="456"/>
      <c r="G3" s="456"/>
      <c r="H3" s="456"/>
      <c r="I3" s="456"/>
      <c r="J3" s="456"/>
      <c r="K3" s="456"/>
      <c r="L3" s="456"/>
      <c r="M3" s="456"/>
      <c r="N3" s="456" t="s">
        <v>816</v>
      </c>
    </row>
    <row r="4" spans="1:29" ht="16" customHeight="1">
      <c r="A4" s="2600" t="s">
        <v>433</v>
      </c>
      <c r="B4" s="2602" t="s">
        <v>371</v>
      </c>
      <c r="C4" s="2604" t="s">
        <v>817</v>
      </c>
      <c r="D4" s="2604"/>
      <c r="E4" s="458" t="s">
        <v>818</v>
      </c>
      <c r="F4" s="458" t="s">
        <v>818</v>
      </c>
      <c r="G4" s="2605" t="s">
        <v>819</v>
      </c>
      <c r="H4" s="2607" t="s">
        <v>820</v>
      </c>
      <c r="I4" s="2594" t="s">
        <v>821</v>
      </c>
      <c r="J4" s="2596" t="s">
        <v>822</v>
      </c>
      <c r="K4" s="2598" t="s">
        <v>823</v>
      </c>
      <c r="L4" s="2599"/>
      <c r="M4" s="2594" t="s">
        <v>824</v>
      </c>
      <c r="N4" s="2596" t="s">
        <v>825</v>
      </c>
      <c r="O4" s="1182"/>
      <c r="P4" s="2609"/>
      <c r="Q4" s="2609"/>
      <c r="R4" s="2609"/>
      <c r="S4" s="2609"/>
      <c r="T4" s="1183"/>
      <c r="U4" s="1183"/>
      <c r="V4" s="2609"/>
      <c r="W4" s="2609"/>
      <c r="X4" s="2609"/>
      <c r="Y4" s="2609"/>
      <c r="Z4" s="2609"/>
      <c r="AA4" s="2609"/>
      <c r="AB4" s="2609"/>
      <c r="AC4" s="2609"/>
    </row>
    <row r="5" spans="1:29" ht="16" customHeight="1">
      <c r="A5" s="2601"/>
      <c r="B5" s="2603"/>
      <c r="C5" s="459" t="s">
        <v>826</v>
      </c>
      <c r="D5" s="460" t="s">
        <v>827</v>
      </c>
      <c r="E5" s="461" t="s">
        <v>828</v>
      </c>
      <c r="F5" s="461" t="s">
        <v>829</v>
      </c>
      <c r="G5" s="2606"/>
      <c r="H5" s="2608"/>
      <c r="I5" s="2595"/>
      <c r="J5" s="2597"/>
      <c r="K5" s="462" t="s">
        <v>826</v>
      </c>
      <c r="L5" s="463" t="s">
        <v>827</v>
      </c>
      <c r="M5" s="2595"/>
      <c r="N5" s="2597"/>
      <c r="O5" s="2610"/>
      <c r="P5" s="2609"/>
      <c r="Q5" s="2609"/>
      <c r="R5" s="1183"/>
      <c r="S5" s="1183"/>
      <c r="T5" s="1183"/>
      <c r="U5" s="1183"/>
      <c r="V5" s="2609"/>
      <c r="W5" s="2609"/>
      <c r="X5" s="2609"/>
      <c r="Y5" s="2609"/>
      <c r="Z5" s="1183"/>
      <c r="AA5" s="1183"/>
      <c r="AB5" s="2609"/>
      <c r="AC5" s="2609"/>
    </row>
    <row r="6" spans="1:29" ht="16" customHeight="1">
      <c r="A6" s="464"/>
      <c r="B6" s="170"/>
      <c r="C6" s="170"/>
      <c r="D6" s="170"/>
      <c r="E6" s="170"/>
      <c r="F6" s="170"/>
      <c r="G6" s="170"/>
      <c r="H6" s="170"/>
      <c r="I6" s="170"/>
      <c r="J6" s="170"/>
      <c r="K6" s="170"/>
      <c r="L6" s="170"/>
      <c r="M6" s="170"/>
      <c r="N6" s="170"/>
      <c r="O6" s="2610"/>
      <c r="P6" s="1184"/>
      <c r="Q6" s="1185"/>
      <c r="R6" s="1185"/>
      <c r="S6" s="1185"/>
      <c r="T6" s="1185"/>
      <c r="U6" s="1185"/>
      <c r="V6" s="1185"/>
      <c r="W6" s="1185"/>
      <c r="X6" s="1185"/>
      <c r="Y6" s="1185"/>
      <c r="Z6" s="1185"/>
      <c r="AA6" s="1185"/>
      <c r="AB6" s="1185"/>
      <c r="AC6" s="1185"/>
    </row>
    <row r="7" spans="1:29" ht="16" customHeight="1">
      <c r="A7" s="419" t="s">
        <v>2104</v>
      </c>
      <c r="B7" s="465">
        <v>18789</v>
      </c>
      <c r="C7" s="465">
        <v>1963</v>
      </c>
      <c r="D7" s="465">
        <v>245</v>
      </c>
      <c r="E7" s="465">
        <v>1077</v>
      </c>
      <c r="F7" s="465">
        <v>1765</v>
      </c>
      <c r="G7" s="465">
        <v>1389</v>
      </c>
      <c r="H7" s="465">
        <v>2331</v>
      </c>
      <c r="I7" s="465">
        <v>2254</v>
      </c>
      <c r="J7" s="465">
        <v>798</v>
      </c>
      <c r="K7" s="465">
        <v>3210</v>
      </c>
      <c r="L7" s="465">
        <v>0</v>
      </c>
      <c r="M7" s="465">
        <v>2388</v>
      </c>
      <c r="N7" s="465">
        <v>1369</v>
      </c>
      <c r="O7" s="1185"/>
      <c r="P7" s="1185"/>
      <c r="Q7" s="1186"/>
      <c r="R7" s="1186"/>
      <c r="S7" s="1186"/>
      <c r="T7" s="1186"/>
      <c r="U7" s="1186"/>
      <c r="V7" s="1186"/>
      <c r="W7" s="1186"/>
      <c r="X7" s="1186"/>
      <c r="Y7" s="1186"/>
      <c r="Z7" s="1186"/>
      <c r="AA7" s="1186"/>
      <c r="AB7" s="1186"/>
      <c r="AC7" s="1186"/>
    </row>
    <row r="8" spans="1:29" ht="16" customHeight="1">
      <c r="A8" s="419" t="s">
        <v>51</v>
      </c>
      <c r="B8" s="465">
        <v>21345</v>
      </c>
      <c r="C8" s="465">
        <v>2320</v>
      </c>
      <c r="D8" s="465">
        <v>147</v>
      </c>
      <c r="E8" s="465">
        <v>1364</v>
      </c>
      <c r="F8" s="465">
        <v>2516</v>
      </c>
      <c r="G8" s="465">
        <v>1279</v>
      </c>
      <c r="H8" s="465">
        <v>2918</v>
      </c>
      <c r="I8" s="465">
        <v>2415</v>
      </c>
      <c r="J8" s="465">
        <v>864</v>
      </c>
      <c r="K8" s="465">
        <v>3578</v>
      </c>
      <c r="L8" s="465">
        <v>0</v>
      </c>
      <c r="M8" s="465">
        <v>2546</v>
      </c>
      <c r="N8" s="465">
        <v>1398</v>
      </c>
      <c r="O8" s="1185"/>
      <c r="P8" s="1185"/>
      <c r="Q8" s="1186"/>
      <c r="R8" s="1186"/>
      <c r="S8" s="1186"/>
      <c r="T8" s="1186"/>
      <c r="U8" s="1186"/>
      <c r="V8" s="1186"/>
      <c r="W8" s="1186"/>
      <c r="X8" s="1186"/>
      <c r="Y8" s="1186"/>
      <c r="Z8" s="1186"/>
      <c r="AA8" s="1186"/>
      <c r="AB8" s="1186"/>
      <c r="AC8" s="1186"/>
    </row>
    <row r="9" spans="1:29" ht="16" customHeight="1">
      <c r="A9" s="419" t="s">
        <v>1685</v>
      </c>
      <c r="B9" s="465">
        <v>20713</v>
      </c>
      <c r="C9" s="465">
        <v>2675</v>
      </c>
      <c r="D9" s="465">
        <v>224</v>
      </c>
      <c r="E9" s="465">
        <v>1204</v>
      </c>
      <c r="F9" s="465">
        <v>2417</v>
      </c>
      <c r="G9" s="465">
        <v>741</v>
      </c>
      <c r="H9" s="465">
        <v>2606</v>
      </c>
      <c r="I9" s="465">
        <v>2320</v>
      </c>
      <c r="J9" s="465">
        <v>866</v>
      </c>
      <c r="K9" s="465">
        <v>3389</v>
      </c>
      <c r="L9" s="465">
        <v>0</v>
      </c>
      <c r="M9" s="465">
        <v>2581</v>
      </c>
      <c r="N9" s="465">
        <v>1690</v>
      </c>
      <c r="O9" s="1185"/>
      <c r="P9" s="1185"/>
      <c r="Q9" s="1186"/>
      <c r="R9" s="1186"/>
      <c r="S9" s="1186"/>
      <c r="T9" s="1186"/>
      <c r="U9" s="1186"/>
      <c r="V9" s="1186"/>
      <c r="W9" s="1186"/>
      <c r="X9" s="1186"/>
      <c r="Y9" s="1186"/>
      <c r="Z9" s="1186"/>
      <c r="AA9" s="1186"/>
      <c r="AB9" s="1186"/>
      <c r="AC9" s="1186"/>
    </row>
    <row r="10" spans="1:29" ht="16" customHeight="1">
      <c r="A10" s="419" t="s">
        <v>1862</v>
      </c>
      <c r="B10" s="465">
        <v>17693</v>
      </c>
      <c r="C10" s="465">
        <v>2895</v>
      </c>
      <c r="D10" s="465">
        <v>296</v>
      </c>
      <c r="E10" s="465">
        <v>666</v>
      </c>
      <c r="F10" s="465">
        <v>1205</v>
      </c>
      <c r="G10" s="465">
        <v>1158</v>
      </c>
      <c r="H10" s="465">
        <v>1821</v>
      </c>
      <c r="I10" s="465">
        <v>1484</v>
      </c>
      <c r="J10" s="465">
        <v>726</v>
      </c>
      <c r="K10" s="465">
        <v>3224</v>
      </c>
      <c r="L10" s="465">
        <v>0</v>
      </c>
      <c r="M10" s="465">
        <v>2582</v>
      </c>
      <c r="N10" s="465">
        <v>1636</v>
      </c>
      <c r="O10" s="1185"/>
      <c r="P10" s="1185"/>
      <c r="Q10" s="1186"/>
      <c r="R10" s="1186"/>
      <c r="S10" s="1186"/>
      <c r="T10" s="1186"/>
      <c r="U10" s="1186"/>
      <c r="V10" s="1186"/>
      <c r="W10" s="1186"/>
      <c r="X10" s="1186"/>
      <c r="Y10" s="1186"/>
      <c r="Z10" s="1186"/>
      <c r="AA10" s="1186"/>
      <c r="AB10" s="1186"/>
      <c r="AC10" s="1186"/>
    </row>
    <row r="11" spans="1:29" ht="16" customHeight="1">
      <c r="A11" s="419" t="s">
        <v>2100</v>
      </c>
      <c r="B11" s="465">
        <v>20245</v>
      </c>
      <c r="C11" s="465">
        <v>3827</v>
      </c>
      <c r="D11" s="465">
        <v>210</v>
      </c>
      <c r="E11" s="465">
        <v>477</v>
      </c>
      <c r="F11" s="465">
        <v>1287</v>
      </c>
      <c r="G11" s="465">
        <v>1316</v>
      </c>
      <c r="H11" s="465">
        <v>1541</v>
      </c>
      <c r="I11" s="465">
        <v>1982</v>
      </c>
      <c r="J11" s="465">
        <v>850</v>
      </c>
      <c r="K11" s="465">
        <v>4182</v>
      </c>
      <c r="L11" s="465">
        <v>0</v>
      </c>
      <c r="M11" s="465">
        <v>2893</v>
      </c>
      <c r="N11" s="465">
        <v>1680</v>
      </c>
      <c r="O11" s="1185"/>
      <c r="P11" s="1185"/>
      <c r="Q11" s="1186"/>
      <c r="R11" s="1186"/>
      <c r="S11" s="1186"/>
      <c r="T11" s="1186"/>
      <c r="U11" s="1186"/>
      <c r="V11" s="1186"/>
      <c r="W11" s="1186"/>
      <c r="X11" s="1186"/>
      <c r="Y11" s="1186"/>
      <c r="Z11" s="1186"/>
      <c r="AA11" s="1186"/>
      <c r="AB11" s="1186"/>
      <c r="AC11" s="1186"/>
    </row>
    <row r="12" spans="1:29" ht="16" customHeight="1">
      <c r="A12" s="419"/>
      <c r="B12" s="465"/>
      <c r="C12" s="465"/>
      <c r="D12" s="465"/>
      <c r="E12" s="465"/>
      <c r="F12" s="465"/>
      <c r="G12" s="465"/>
      <c r="H12" s="465"/>
      <c r="I12" s="465"/>
      <c r="J12" s="465"/>
      <c r="K12" s="465"/>
      <c r="L12" s="465"/>
      <c r="M12" s="465"/>
      <c r="N12" s="465"/>
      <c r="O12" s="1185"/>
      <c r="P12" s="1185"/>
      <c r="Q12" s="1186"/>
      <c r="R12" s="1186"/>
      <c r="S12" s="1186"/>
      <c r="T12" s="1186"/>
      <c r="U12" s="1186"/>
      <c r="V12" s="1186"/>
      <c r="W12" s="1186"/>
      <c r="X12" s="1186"/>
      <c r="Y12" s="1186"/>
      <c r="Z12" s="1186"/>
      <c r="AA12" s="1186"/>
      <c r="AB12" s="1186"/>
      <c r="AC12" s="1186"/>
    </row>
    <row r="13" spans="1:29" ht="16" customHeight="1">
      <c r="A13" s="645" t="s">
        <v>2026</v>
      </c>
      <c r="B13" s="1339">
        <f t="shared" ref="B13:B28" si="0">SUM(C13:N13)</f>
        <v>1940</v>
      </c>
      <c r="C13" s="466">
        <v>389</v>
      </c>
      <c r="D13" s="466">
        <v>46</v>
      </c>
      <c r="E13" s="466">
        <v>63</v>
      </c>
      <c r="F13" s="466">
        <v>94</v>
      </c>
      <c r="G13" s="466">
        <v>129</v>
      </c>
      <c r="H13" s="466">
        <v>52</v>
      </c>
      <c r="I13" s="466">
        <v>139</v>
      </c>
      <c r="J13" s="466">
        <v>41</v>
      </c>
      <c r="K13" s="466">
        <v>456</v>
      </c>
      <c r="L13" s="466">
        <v>0</v>
      </c>
      <c r="M13" s="466">
        <v>346</v>
      </c>
      <c r="N13" s="1371">
        <v>185</v>
      </c>
    </row>
    <row r="14" spans="1:29" ht="16" customHeight="1" thickBot="1">
      <c r="A14" s="645" t="s">
        <v>1220</v>
      </c>
      <c r="B14" s="1339">
        <f t="shared" si="0"/>
        <v>1974</v>
      </c>
      <c r="C14" s="466">
        <v>281</v>
      </c>
      <c r="D14" s="466">
        <v>36</v>
      </c>
      <c r="E14" s="466">
        <v>84</v>
      </c>
      <c r="F14" s="466">
        <v>143</v>
      </c>
      <c r="G14" s="466">
        <v>183</v>
      </c>
      <c r="H14" s="466">
        <v>222</v>
      </c>
      <c r="I14" s="466">
        <v>124</v>
      </c>
      <c r="J14" s="466">
        <v>109</v>
      </c>
      <c r="K14" s="466">
        <v>368</v>
      </c>
      <c r="L14" s="466">
        <v>0</v>
      </c>
      <c r="M14" s="466">
        <v>297</v>
      </c>
      <c r="N14" s="1371">
        <v>127</v>
      </c>
      <c r="P14" s="1187" t="s">
        <v>1535</v>
      </c>
      <c r="Q14" s="1187" t="s">
        <v>1528</v>
      </c>
      <c r="R14" s="456"/>
      <c r="S14" s="456"/>
      <c r="T14" s="456"/>
      <c r="U14" s="456"/>
      <c r="V14" s="456"/>
      <c r="W14" s="456"/>
      <c r="X14" s="456"/>
      <c r="Y14" s="456"/>
      <c r="Z14" s="456"/>
      <c r="AA14" s="456"/>
      <c r="AB14" s="456"/>
      <c r="AC14" s="456" t="s">
        <v>816</v>
      </c>
    </row>
    <row r="15" spans="1:29" ht="16" customHeight="1">
      <c r="A15" s="645" t="s">
        <v>2007</v>
      </c>
      <c r="B15" s="1339">
        <f t="shared" si="0"/>
        <v>1120</v>
      </c>
      <c r="C15" s="466">
        <v>172</v>
      </c>
      <c r="D15" s="466">
        <v>27</v>
      </c>
      <c r="E15" s="466">
        <v>48</v>
      </c>
      <c r="F15" s="466">
        <v>57</v>
      </c>
      <c r="G15" s="466">
        <v>58</v>
      </c>
      <c r="H15" s="466">
        <v>107</v>
      </c>
      <c r="I15" s="466">
        <v>72</v>
      </c>
      <c r="J15" s="466">
        <v>50</v>
      </c>
      <c r="K15" s="466">
        <v>179</v>
      </c>
      <c r="L15" s="466">
        <v>0</v>
      </c>
      <c r="M15" s="466">
        <v>226</v>
      </c>
      <c r="N15" s="1371">
        <v>124</v>
      </c>
      <c r="P15" s="2600" t="s">
        <v>433</v>
      </c>
      <c r="Q15" s="2602" t="s">
        <v>371</v>
      </c>
      <c r="R15" s="2604" t="s">
        <v>817</v>
      </c>
      <c r="S15" s="2604"/>
      <c r="T15" s="1072" t="s">
        <v>818</v>
      </c>
      <c r="U15" s="1072" t="s">
        <v>818</v>
      </c>
      <c r="V15" s="2605" t="s">
        <v>819</v>
      </c>
      <c r="W15" s="2607" t="s">
        <v>820</v>
      </c>
      <c r="X15" s="2594" t="s">
        <v>821</v>
      </c>
      <c r="Y15" s="2596" t="s">
        <v>822</v>
      </c>
      <c r="Z15" s="2598" t="s">
        <v>823</v>
      </c>
      <c r="AA15" s="2599"/>
      <c r="AB15" s="2594" t="s">
        <v>824</v>
      </c>
      <c r="AC15" s="2596" t="s">
        <v>825</v>
      </c>
    </row>
    <row r="16" spans="1:29" ht="16" customHeight="1">
      <c r="A16" s="645" t="s">
        <v>1222</v>
      </c>
      <c r="B16" s="1339">
        <f t="shared" si="0"/>
        <v>519</v>
      </c>
      <c r="C16" s="466">
        <v>41</v>
      </c>
      <c r="D16" s="466">
        <v>4</v>
      </c>
      <c r="E16" s="466">
        <v>13</v>
      </c>
      <c r="F16" s="466">
        <v>58</v>
      </c>
      <c r="G16" s="466">
        <v>24</v>
      </c>
      <c r="H16" s="466">
        <v>60</v>
      </c>
      <c r="I16" s="466">
        <v>58</v>
      </c>
      <c r="J16" s="466">
        <v>19</v>
      </c>
      <c r="K16" s="466">
        <v>87</v>
      </c>
      <c r="L16" s="466">
        <v>0</v>
      </c>
      <c r="M16" s="466">
        <v>84</v>
      </c>
      <c r="N16" s="466">
        <v>71</v>
      </c>
      <c r="P16" s="2601"/>
      <c r="Q16" s="2603"/>
      <c r="R16" s="459" t="s">
        <v>826</v>
      </c>
      <c r="S16" s="460" t="s">
        <v>827</v>
      </c>
      <c r="T16" s="1073" t="s">
        <v>828</v>
      </c>
      <c r="U16" s="1073" t="s">
        <v>829</v>
      </c>
      <c r="V16" s="2606"/>
      <c r="W16" s="2608"/>
      <c r="X16" s="2595"/>
      <c r="Y16" s="2597"/>
      <c r="Z16" s="462" t="s">
        <v>826</v>
      </c>
      <c r="AA16" s="463" t="s">
        <v>827</v>
      </c>
      <c r="AB16" s="2595"/>
      <c r="AC16" s="2597"/>
    </row>
    <row r="17" spans="1:29" ht="16" customHeight="1">
      <c r="A17" s="645" t="s">
        <v>1905</v>
      </c>
      <c r="B17" s="1339">
        <f t="shared" si="0"/>
        <v>223</v>
      </c>
      <c r="C17" s="466">
        <v>25</v>
      </c>
      <c r="D17" s="466">
        <v>2</v>
      </c>
      <c r="E17" s="466">
        <v>0</v>
      </c>
      <c r="F17" s="466">
        <v>27</v>
      </c>
      <c r="G17" s="466">
        <v>4</v>
      </c>
      <c r="H17" s="466">
        <v>13</v>
      </c>
      <c r="I17" s="466">
        <v>21</v>
      </c>
      <c r="J17" s="466">
        <v>9</v>
      </c>
      <c r="K17" s="466">
        <v>41</v>
      </c>
      <c r="L17" s="466">
        <v>0</v>
      </c>
      <c r="M17" s="466">
        <v>39</v>
      </c>
      <c r="N17" s="466">
        <v>42</v>
      </c>
    </row>
    <row r="18" spans="1:29" ht="16" customHeight="1">
      <c r="A18" s="645" t="s">
        <v>1800</v>
      </c>
      <c r="B18" s="1339">
        <f t="shared" si="0"/>
        <v>409</v>
      </c>
      <c r="C18" s="466">
        <v>66</v>
      </c>
      <c r="D18" s="466">
        <v>3</v>
      </c>
      <c r="E18" s="466">
        <v>5</v>
      </c>
      <c r="F18" s="466">
        <v>57</v>
      </c>
      <c r="G18" s="466">
        <v>16</v>
      </c>
      <c r="H18" s="466">
        <v>36</v>
      </c>
      <c r="I18" s="466">
        <v>0</v>
      </c>
      <c r="J18" s="466">
        <v>9</v>
      </c>
      <c r="K18" s="466">
        <v>76</v>
      </c>
      <c r="L18" s="466">
        <v>0</v>
      </c>
      <c r="M18" s="466">
        <v>75</v>
      </c>
      <c r="N18" s="466">
        <v>66</v>
      </c>
      <c r="P18" s="1181" t="s">
        <v>1860</v>
      </c>
    </row>
    <row r="19" spans="1:29" ht="16" customHeight="1">
      <c r="A19" s="645" t="s">
        <v>1801</v>
      </c>
      <c r="B19" s="1339">
        <f t="shared" si="0"/>
        <v>745</v>
      </c>
      <c r="C19" s="466">
        <v>76</v>
      </c>
      <c r="D19" s="466">
        <v>6</v>
      </c>
      <c r="E19" s="466">
        <v>8</v>
      </c>
      <c r="F19" s="466">
        <v>80</v>
      </c>
      <c r="G19" s="466">
        <v>28</v>
      </c>
      <c r="H19" s="466">
        <v>22</v>
      </c>
      <c r="I19" s="466">
        <v>81</v>
      </c>
      <c r="J19" s="466">
        <v>28</v>
      </c>
      <c r="K19" s="466">
        <v>157</v>
      </c>
      <c r="L19" s="466">
        <v>0</v>
      </c>
      <c r="M19" s="466">
        <v>133</v>
      </c>
      <c r="N19" s="466">
        <v>126</v>
      </c>
    </row>
    <row r="20" spans="1:29" ht="16" customHeight="1">
      <c r="A20" s="645" t="s">
        <v>1214</v>
      </c>
      <c r="B20" s="1339">
        <f t="shared" si="0"/>
        <v>1779</v>
      </c>
      <c r="C20" s="466">
        <v>352</v>
      </c>
      <c r="D20" s="466">
        <v>19</v>
      </c>
      <c r="E20" s="466">
        <v>22</v>
      </c>
      <c r="F20" s="466">
        <v>86</v>
      </c>
      <c r="G20" s="466">
        <v>55</v>
      </c>
      <c r="H20" s="466">
        <v>86</v>
      </c>
      <c r="I20" s="466">
        <v>125</v>
      </c>
      <c r="J20" s="466">
        <v>56</v>
      </c>
      <c r="K20" s="466">
        <v>421</v>
      </c>
      <c r="L20" s="466">
        <v>0</v>
      </c>
      <c r="M20" s="466">
        <v>323</v>
      </c>
      <c r="N20" s="466">
        <v>234</v>
      </c>
      <c r="P20" s="1188" t="s">
        <v>1905</v>
      </c>
      <c r="Q20" s="1189">
        <v>223</v>
      </c>
      <c r="R20" s="1190">
        <v>25</v>
      </c>
      <c r="S20" s="1190">
        <v>2</v>
      </c>
      <c r="T20" s="1190">
        <v>0</v>
      </c>
      <c r="U20" s="1190">
        <v>27</v>
      </c>
      <c r="V20" s="1190">
        <v>4</v>
      </c>
      <c r="W20" s="1190">
        <v>13</v>
      </c>
      <c r="X20" s="1190">
        <v>21</v>
      </c>
      <c r="Y20" s="1190">
        <v>9</v>
      </c>
      <c r="Z20" s="1190">
        <v>41</v>
      </c>
      <c r="AA20" s="1190">
        <v>0</v>
      </c>
      <c r="AB20" s="1190">
        <v>39</v>
      </c>
      <c r="AC20" s="1190">
        <v>42</v>
      </c>
    </row>
    <row r="21" spans="1:29" ht="16" customHeight="1">
      <c r="A21" s="645" t="s">
        <v>1215</v>
      </c>
      <c r="B21" s="1339">
        <f t="shared" si="0"/>
        <v>3127</v>
      </c>
      <c r="C21" s="466">
        <v>611</v>
      </c>
      <c r="D21" s="466">
        <v>42</v>
      </c>
      <c r="E21" s="466">
        <v>91</v>
      </c>
      <c r="F21" s="466">
        <v>228</v>
      </c>
      <c r="G21" s="466">
        <v>277</v>
      </c>
      <c r="H21" s="466">
        <v>233</v>
      </c>
      <c r="I21" s="466">
        <v>301</v>
      </c>
      <c r="J21" s="466">
        <v>121</v>
      </c>
      <c r="K21" s="466">
        <v>542</v>
      </c>
      <c r="L21" s="466">
        <v>0</v>
      </c>
      <c r="M21" s="466">
        <v>416</v>
      </c>
      <c r="N21" s="466">
        <v>265</v>
      </c>
      <c r="P21" s="1188" t="s">
        <v>1800</v>
      </c>
      <c r="Q21" s="1189">
        <v>409</v>
      </c>
      <c r="R21" s="1190">
        <v>66</v>
      </c>
      <c r="S21" s="1190">
        <v>3</v>
      </c>
      <c r="T21" s="1190">
        <v>5</v>
      </c>
      <c r="U21" s="1190">
        <v>57</v>
      </c>
      <c r="V21" s="1190">
        <v>16</v>
      </c>
      <c r="W21" s="1190">
        <v>36</v>
      </c>
      <c r="X21" s="1190">
        <v>0</v>
      </c>
      <c r="Y21" s="1190">
        <v>9</v>
      </c>
      <c r="Z21" s="1190">
        <v>76</v>
      </c>
      <c r="AA21" s="1190">
        <v>0</v>
      </c>
      <c r="AB21" s="1190">
        <v>75</v>
      </c>
      <c r="AC21" s="1190">
        <v>66</v>
      </c>
    </row>
    <row r="22" spans="1:29" ht="16" customHeight="1">
      <c r="A22" s="645" t="s">
        <v>1216</v>
      </c>
      <c r="B22" s="1339">
        <f t="shared" si="0"/>
        <v>3215</v>
      </c>
      <c r="C22" s="466">
        <v>590</v>
      </c>
      <c r="D22" s="466">
        <v>51</v>
      </c>
      <c r="E22" s="466">
        <v>95</v>
      </c>
      <c r="F22" s="466">
        <v>297</v>
      </c>
      <c r="G22" s="466">
        <v>196</v>
      </c>
      <c r="H22" s="466">
        <v>368</v>
      </c>
      <c r="I22" s="466">
        <v>393</v>
      </c>
      <c r="J22" s="466">
        <v>187</v>
      </c>
      <c r="K22" s="466">
        <v>446</v>
      </c>
      <c r="L22" s="466">
        <v>0</v>
      </c>
      <c r="M22" s="466">
        <v>327</v>
      </c>
      <c r="N22" s="466">
        <v>265</v>
      </c>
      <c r="P22" s="1188" t="s">
        <v>1801</v>
      </c>
      <c r="Q22" s="1189">
        <v>745</v>
      </c>
      <c r="R22" s="1190">
        <v>76</v>
      </c>
      <c r="S22" s="1190">
        <v>6</v>
      </c>
      <c r="T22" s="1190">
        <v>8</v>
      </c>
      <c r="U22" s="1190">
        <v>80</v>
      </c>
      <c r="V22" s="1190">
        <v>28</v>
      </c>
      <c r="W22" s="1190">
        <v>22</v>
      </c>
      <c r="X22" s="1190">
        <v>81</v>
      </c>
      <c r="Y22" s="1190">
        <v>28</v>
      </c>
      <c r="Z22" s="1190">
        <v>157</v>
      </c>
      <c r="AA22" s="1190">
        <v>0</v>
      </c>
      <c r="AB22" s="1190">
        <v>133</v>
      </c>
      <c r="AC22" s="1190">
        <v>126</v>
      </c>
    </row>
    <row r="23" spans="1:29" ht="16" customHeight="1">
      <c r="A23" s="645" t="s">
        <v>1217</v>
      </c>
      <c r="B23" s="1339">
        <f t="shared" si="0"/>
        <v>1503</v>
      </c>
      <c r="C23" s="466">
        <v>398</v>
      </c>
      <c r="D23" s="466">
        <v>5</v>
      </c>
      <c r="E23" s="466">
        <v>54</v>
      </c>
      <c r="F23" s="466">
        <v>80</v>
      </c>
      <c r="G23" s="466">
        <v>130</v>
      </c>
      <c r="H23" s="466">
        <v>88</v>
      </c>
      <c r="I23" s="466">
        <v>172</v>
      </c>
      <c r="J23" s="466">
        <v>89</v>
      </c>
      <c r="K23" s="466">
        <v>221</v>
      </c>
      <c r="L23" s="466">
        <v>0</v>
      </c>
      <c r="M23" s="466">
        <v>182</v>
      </c>
      <c r="N23" s="466">
        <v>84</v>
      </c>
      <c r="P23" s="1188" t="s">
        <v>1214</v>
      </c>
      <c r="Q23" s="1189">
        <v>1779</v>
      </c>
      <c r="R23" s="1190">
        <v>352</v>
      </c>
      <c r="S23" s="1190">
        <v>19</v>
      </c>
      <c r="T23" s="1190">
        <v>22</v>
      </c>
      <c r="U23" s="1190">
        <v>86</v>
      </c>
      <c r="V23" s="1190">
        <v>55</v>
      </c>
      <c r="W23" s="1190">
        <v>86</v>
      </c>
      <c r="X23" s="1190">
        <v>125</v>
      </c>
      <c r="Y23" s="1190">
        <v>56</v>
      </c>
      <c r="Z23" s="1190">
        <v>421</v>
      </c>
      <c r="AA23" s="1190">
        <v>0</v>
      </c>
      <c r="AB23" s="1190">
        <v>323</v>
      </c>
      <c r="AC23" s="1583">
        <v>234</v>
      </c>
    </row>
    <row r="24" spans="1:29" ht="16" customHeight="1">
      <c r="A24" s="645" t="s">
        <v>1218</v>
      </c>
      <c r="B24" s="2098">
        <f t="shared" si="0"/>
        <v>1124</v>
      </c>
      <c r="C24" s="466">
        <v>287</v>
      </c>
      <c r="D24" s="1371">
        <v>1</v>
      </c>
      <c r="E24" s="466">
        <v>42</v>
      </c>
      <c r="F24" s="466">
        <v>53</v>
      </c>
      <c r="G24" s="466">
        <v>42</v>
      </c>
      <c r="H24" s="466">
        <v>81</v>
      </c>
      <c r="I24" s="466">
        <v>89</v>
      </c>
      <c r="J24" s="466">
        <v>60</v>
      </c>
      <c r="K24" s="466">
        <v>273</v>
      </c>
      <c r="L24" s="466">
        <v>0</v>
      </c>
      <c r="M24" s="466">
        <v>128</v>
      </c>
      <c r="N24" s="466">
        <v>68</v>
      </c>
      <c r="P24" s="1188" t="s">
        <v>1215</v>
      </c>
      <c r="Q24" s="1189">
        <v>3127</v>
      </c>
      <c r="R24" s="1190">
        <v>611</v>
      </c>
      <c r="S24" s="1190">
        <v>42</v>
      </c>
      <c r="T24" s="1190">
        <v>91</v>
      </c>
      <c r="U24" s="1190">
        <v>228</v>
      </c>
      <c r="V24" s="1190">
        <v>277</v>
      </c>
      <c r="W24" s="1190">
        <v>233</v>
      </c>
      <c r="X24" s="1190">
        <v>301</v>
      </c>
      <c r="Y24" s="1190">
        <v>121</v>
      </c>
      <c r="Z24" s="1190">
        <v>542</v>
      </c>
      <c r="AA24" s="1190">
        <v>0</v>
      </c>
      <c r="AB24" s="1190">
        <v>416</v>
      </c>
      <c r="AC24" s="1190">
        <v>265</v>
      </c>
    </row>
    <row r="25" spans="1:29" ht="16" customHeight="1">
      <c r="A25" s="645" t="s">
        <v>1219</v>
      </c>
      <c r="B25" s="2098">
        <f t="shared" si="0"/>
        <v>2576</v>
      </c>
      <c r="C25" s="466">
        <v>466</v>
      </c>
      <c r="D25" s="1371">
        <v>39</v>
      </c>
      <c r="E25" s="466">
        <v>35</v>
      </c>
      <c r="F25" s="466">
        <v>114</v>
      </c>
      <c r="G25" s="466">
        <v>165</v>
      </c>
      <c r="H25" s="466">
        <v>214</v>
      </c>
      <c r="I25" s="466">
        <v>140</v>
      </c>
      <c r="J25" s="466">
        <v>47</v>
      </c>
      <c r="K25" s="1371">
        <v>723</v>
      </c>
      <c r="L25" s="466">
        <v>0</v>
      </c>
      <c r="M25" s="466">
        <v>477</v>
      </c>
      <c r="N25" s="466">
        <v>156</v>
      </c>
      <c r="P25" s="1188" t="s">
        <v>1216</v>
      </c>
      <c r="Q25" s="1189">
        <v>3215</v>
      </c>
      <c r="R25" s="1190">
        <v>590</v>
      </c>
      <c r="S25" s="1190">
        <v>51</v>
      </c>
      <c r="T25" s="1190">
        <v>95</v>
      </c>
      <c r="U25" s="1190">
        <v>297</v>
      </c>
      <c r="V25" s="1190">
        <v>196</v>
      </c>
      <c r="W25" s="1190">
        <v>368</v>
      </c>
      <c r="X25" s="1190">
        <v>393</v>
      </c>
      <c r="Y25" s="1190">
        <v>187</v>
      </c>
      <c r="Z25" s="1190">
        <v>446</v>
      </c>
      <c r="AA25" s="1190">
        <v>0</v>
      </c>
      <c r="AB25" s="1190">
        <v>327</v>
      </c>
      <c r="AC25" s="1583">
        <v>265</v>
      </c>
    </row>
    <row r="26" spans="1:29" ht="16" customHeight="1">
      <c r="A26" s="645" t="s">
        <v>1220</v>
      </c>
      <c r="B26" s="1339">
        <f t="shared" si="0"/>
        <v>3363</v>
      </c>
      <c r="C26" s="466">
        <v>654</v>
      </c>
      <c r="D26" s="466">
        <v>30</v>
      </c>
      <c r="E26" s="466">
        <v>35</v>
      </c>
      <c r="F26" s="466">
        <v>122</v>
      </c>
      <c r="G26" s="466">
        <v>279</v>
      </c>
      <c r="H26" s="466">
        <v>234</v>
      </c>
      <c r="I26" s="466">
        <v>450</v>
      </c>
      <c r="J26" s="466">
        <v>108</v>
      </c>
      <c r="K26" s="466">
        <v>830</v>
      </c>
      <c r="L26" s="466">
        <v>0</v>
      </c>
      <c r="M26" s="466">
        <v>448</v>
      </c>
      <c r="N26" s="466">
        <v>173</v>
      </c>
      <c r="P26" s="1188" t="s">
        <v>1217</v>
      </c>
      <c r="Q26" s="1189">
        <v>1503</v>
      </c>
      <c r="R26" s="1190">
        <v>398</v>
      </c>
      <c r="S26" s="1190">
        <v>5</v>
      </c>
      <c r="T26" s="1190">
        <v>54</v>
      </c>
      <c r="U26" s="1190">
        <v>80</v>
      </c>
      <c r="V26" s="1190">
        <v>130</v>
      </c>
      <c r="W26" s="1190">
        <v>88</v>
      </c>
      <c r="X26" s="1190">
        <v>172</v>
      </c>
      <c r="Y26" s="1190">
        <v>89</v>
      </c>
      <c r="Z26" s="1190">
        <v>221</v>
      </c>
      <c r="AA26" s="1190">
        <v>0</v>
      </c>
      <c r="AB26" s="1190">
        <v>182</v>
      </c>
      <c r="AC26" s="1583">
        <v>84</v>
      </c>
    </row>
    <row r="27" spans="1:29" ht="16" customHeight="1">
      <c r="A27" s="645" t="s">
        <v>2007</v>
      </c>
      <c r="B27" s="1339">
        <f t="shared" si="0"/>
        <v>1904</v>
      </c>
      <c r="C27" s="466">
        <v>280</v>
      </c>
      <c r="D27" s="466">
        <v>10</v>
      </c>
      <c r="E27" s="466">
        <v>87</v>
      </c>
      <c r="F27" s="466">
        <v>117</v>
      </c>
      <c r="G27" s="466">
        <v>113</v>
      </c>
      <c r="H27" s="466">
        <v>146</v>
      </c>
      <c r="I27" s="466">
        <v>149</v>
      </c>
      <c r="J27" s="466">
        <v>118</v>
      </c>
      <c r="K27" s="466">
        <v>404</v>
      </c>
      <c r="L27" s="466">
        <v>0</v>
      </c>
      <c r="M27" s="466">
        <v>311</v>
      </c>
      <c r="N27" s="466">
        <v>169</v>
      </c>
      <c r="P27" s="1188" t="s">
        <v>1218</v>
      </c>
      <c r="Q27" s="1189">
        <v>1124</v>
      </c>
      <c r="R27" s="1190">
        <v>287</v>
      </c>
      <c r="S27" s="1190">
        <v>1</v>
      </c>
      <c r="T27" s="1190">
        <v>42</v>
      </c>
      <c r="U27" s="1190">
        <v>53</v>
      </c>
      <c r="V27" s="1190">
        <v>42</v>
      </c>
      <c r="W27" s="1190">
        <v>81</v>
      </c>
      <c r="X27" s="1190">
        <v>89</v>
      </c>
      <c r="Y27" s="1190">
        <v>60</v>
      </c>
      <c r="Z27" s="1190">
        <v>273</v>
      </c>
      <c r="AA27" s="1190">
        <v>0</v>
      </c>
      <c r="AB27" s="1190">
        <v>128</v>
      </c>
      <c r="AC27" s="1583">
        <v>68</v>
      </c>
    </row>
    <row r="28" spans="1:29" ht="16" customHeight="1">
      <c r="A28" s="645" t="s">
        <v>2027</v>
      </c>
      <c r="B28" s="1339">
        <f t="shared" si="0"/>
        <v>277</v>
      </c>
      <c r="C28" s="466">
        <v>22</v>
      </c>
      <c r="D28" s="466">
        <v>2</v>
      </c>
      <c r="E28" s="466">
        <v>3</v>
      </c>
      <c r="F28" s="466">
        <v>26</v>
      </c>
      <c r="G28" s="466">
        <v>11</v>
      </c>
      <c r="H28" s="466">
        <v>20</v>
      </c>
      <c r="I28" s="466">
        <v>61</v>
      </c>
      <c r="J28" s="466">
        <v>18</v>
      </c>
      <c r="K28" s="466">
        <v>48</v>
      </c>
      <c r="L28" s="466">
        <v>0</v>
      </c>
      <c r="M28" s="466">
        <v>34</v>
      </c>
      <c r="N28" s="466">
        <v>32</v>
      </c>
      <c r="P28" s="1188" t="s">
        <v>1219</v>
      </c>
      <c r="Q28" s="1189">
        <v>2576</v>
      </c>
      <c r="R28" s="1190">
        <v>466</v>
      </c>
      <c r="S28" s="1190">
        <v>39</v>
      </c>
      <c r="T28" s="1190">
        <v>35</v>
      </c>
      <c r="U28" s="1190">
        <v>114</v>
      </c>
      <c r="V28" s="1190">
        <v>165</v>
      </c>
      <c r="W28" s="1190">
        <v>214</v>
      </c>
      <c r="X28" s="1190">
        <v>140</v>
      </c>
      <c r="Y28" s="1190">
        <v>47</v>
      </c>
      <c r="Z28" s="1190">
        <v>723</v>
      </c>
      <c r="AA28" s="1190">
        <v>0</v>
      </c>
      <c r="AB28" s="1190">
        <v>477</v>
      </c>
      <c r="AC28" s="1583">
        <v>156</v>
      </c>
    </row>
    <row r="29" spans="1:29" ht="16" customHeight="1">
      <c r="A29" s="645"/>
      <c r="B29" s="1339"/>
      <c r="C29" s="466"/>
      <c r="D29" s="466"/>
      <c r="E29" s="466"/>
      <c r="F29" s="466"/>
      <c r="G29" s="466"/>
      <c r="H29" s="466"/>
      <c r="I29" s="466"/>
      <c r="J29" s="466"/>
      <c r="K29" s="466"/>
      <c r="L29" s="466"/>
      <c r="M29" s="466"/>
      <c r="N29" s="466"/>
      <c r="P29" s="1188" t="s">
        <v>1220</v>
      </c>
      <c r="Q29" s="1189">
        <v>3363</v>
      </c>
      <c r="R29" s="1190">
        <v>654</v>
      </c>
      <c r="S29" s="1190">
        <v>30</v>
      </c>
      <c r="T29" s="1190">
        <v>35</v>
      </c>
      <c r="U29" s="1190">
        <v>122</v>
      </c>
      <c r="V29" s="1190">
        <v>279</v>
      </c>
      <c r="W29" s="1190">
        <v>234</v>
      </c>
      <c r="X29" s="1190">
        <v>450</v>
      </c>
      <c r="Y29" s="1190">
        <v>108</v>
      </c>
      <c r="Z29" s="1190">
        <v>830</v>
      </c>
      <c r="AA29" s="1190">
        <v>0</v>
      </c>
      <c r="AB29" s="1190">
        <v>448</v>
      </c>
      <c r="AC29" s="1583">
        <v>173</v>
      </c>
    </row>
    <row r="30" spans="1:29" ht="16" customHeight="1">
      <c r="A30" s="467" t="s">
        <v>52</v>
      </c>
      <c r="B30" s="2130">
        <f>((B28/B27)*100)-100</f>
        <v>-85.451680672268907</v>
      </c>
      <c r="C30" s="2130">
        <f t="shared" ref="C30:K30" si="1">((C28/C27)*100)-100</f>
        <v>-92.142857142857139</v>
      </c>
      <c r="D30" s="1331">
        <f>IFERROR(((D28/D27)*100)-100,"-")</f>
        <v>-80</v>
      </c>
      <c r="E30" s="1696">
        <f>IFERROR(((E28/E27)*100)-100,"-")</f>
        <v>-96.551724137931032</v>
      </c>
      <c r="F30" s="2130">
        <f t="shared" si="1"/>
        <v>-77.777777777777771</v>
      </c>
      <c r="G30" s="1696">
        <f t="shared" si="1"/>
        <v>-90.26548672566372</v>
      </c>
      <c r="H30" s="2130">
        <f t="shared" si="1"/>
        <v>-86.301369863013704</v>
      </c>
      <c r="I30" s="1696">
        <f>IFERROR(((I28/I27)*100)-100,"-")</f>
        <v>-59.060402684563755</v>
      </c>
      <c r="J30" s="1696">
        <f t="shared" si="1"/>
        <v>-84.745762711864401</v>
      </c>
      <c r="K30" s="2130">
        <f t="shared" si="1"/>
        <v>-88.118811881188122</v>
      </c>
      <c r="L30" s="2131" t="str">
        <f>IFERROR(((L28/L27)*100)-100,"-")</f>
        <v>-</v>
      </c>
      <c r="M30" s="2132">
        <f>IFERROR(((M28/M27)*100)-100,"-")</f>
        <v>-89.067524115755631</v>
      </c>
      <c r="N30" s="1696">
        <f>IFERROR(((N28/N27)*100)-100,"-")</f>
        <v>-81.065088757396452</v>
      </c>
      <c r="P30" s="1188" t="s">
        <v>1221</v>
      </c>
      <c r="Q30" s="1189">
        <v>1904</v>
      </c>
      <c r="R30" s="1190">
        <v>280</v>
      </c>
      <c r="S30" s="1190">
        <v>10</v>
      </c>
      <c r="T30" s="1190">
        <v>87</v>
      </c>
      <c r="U30" s="1190">
        <v>117</v>
      </c>
      <c r="V30" s="1190">
        <v>113</v>
      </c>
      <c r="W30" s="1190">
        <v>146</v>
      </c>
      <c r="X30" s="1190">
        <v>149</v>
      </c>
      <c r="Y30" s="1190">
        <v>118</v>
      </c>
      <c r="Z30" s="1190">
        <v>404</v>
      </c>
      <c r="AA30" s="1190">
        <v>0</v>
      </c>
      <c r="AB30" s="1190">
        <v>311</v>
      </c>
      <c r="AC30" s="1583">
        <v>169</v>
      </c>
    </row>
    <row r="31" spans="1:29" ht="16" customHeight="1" thickBot="1">
      <c r="A31" s="468" t="s">
        <v>36</v>
      </c>
      <c r="B31" s="1520">
        <f>((B28/B16)*100)-100</f>
        <v>-46.628131021194605</v>
      </c>
      <c r="C31" s="1520">
        <f>((C28/C16)*100)-100</f>
        <v>-46.341463414634141</v>
      </c>
      <c r="D31" s="1340">
        <f>IFERROR(((D28/D16)*100)-100,"-")</f>
        <v>-50</v>
      </c>
      <c r="E31" s="1520">
        <f t="shared" ref="E31:I31" si="2">((E28/E16)*100)-100</f>
        <v>-76.92307692307692</v>
      </c>
      <c r="F31" s="1520">
        <f>((F28/F16)*100)-100</f>
        <v>-55.172413793103445</v>
      </c>
      <c r="G31" s="1340">
        <f>IFERROR(((G28/G16)*100)-100,"-")</f>
        <v>-54.166666666666671</v>
      </c>
      <c r="H31" s="1520">
        <f>((H28/H16)*100)-100</f>
        <v>-66.666666666666671</v>
      </c>
      <c r="I31" s="1520">
        <f t="shared" si="2"/>
        <v>5.1724137931034448</v>
      </c>
      <c r="J31" s="2133">
        <f>IFERROR(((J28/J16)*100)-100,"-")</f>
        <v>-5.2631578947368496</v>
      </c>
      <c r="K31" s="1520">
        <f>((K28/K16)*100)-100</f>
        <v>-44.827586206896555</v>
      </c>
      <c r="L31" s="2133" t="str">
        <f>IFERROR(((L28/L16)*100)-100,"-")</f>
        <v>-</v>
      </c>
      <c r="M31" s="2133">
        <f>IFERROR(((M28/M16)*100)-100,"-")</f>
        <v>-59.523809523809526</v>
      </c>
      <c r="N31" s="2133">
        <f>IFERROR(((N28/N16)*100)-100,"-")</f>
        <v>-54.929577464788728</v>
      </c>
      <c r="P31" s="1188" t="s">
        <v>1222</v>
      </c>
      <c r="Q31" s="1189">
        <v>277</v>
      </c>
      <c r="R31" s="1190">
        <v>22</v>
      </c>
      <c r="S31" s="1190">
        <v>2</v>
      </c>
      <c r="T31" s="1190">
        <v>3</v>
      </c>
      <c r="U31" s="1190">
        <v>26</v>
      </c>
      <c r="V31" s="1190">
        <v>11</v>
      </c>
      <c r="W31" s="1190">
        <v>20</v>
      </c>
      <c r="X31" s="1190">
        <v>61</v>
      </c>
      <c r="Y31" s="1190">
        <v>18</v>
      </c>
      <c r="Z31" s="1190">
        <v>48</v>
      </c>
      <c r="AA31" s="1190">
        <v>0</v>
      </c>
      <c r="AB31" s="1190">
        <v>34</v>
      </c>
      <c r="AC31" s="1190">
        <v>32</v>
      </c>
    </row>
    <row r="32" spans="1:29" ht="16" customHeight="1">
      <c r="A32" s="469"/>
      <c r="B32" s="470"/>
      <c r="C32" s="470"/>
      <c r="D32" s="470"/>
      <c r="E32" s="470"/>
      <c r="F32" s="470"/>
      <c r="G32" s="470"/>
      <c r="H32" s="470"/>
      <c r="I32" s="470"/>
      <c r="J32" s="470"/>
      <c r="K32" s="470"/>
      <c r="L32" s="470"/>
      <c r="M32" s="470"/>
      <c r="N32" s="470"/>
    </row>
    <row r="33" spans="1:29" ht="16" customHeight="1">
      <c r="A33" s="471"/>
      <c r="B33" s="470"/>
      <c r="C33" s="470"/>
      <c r="D33" s="470"/>
      <c r="E33" s="470"/>
      <c r="F33" s="470"/>
      <c r="G33" s="470"/>
      <c r="H33" s="470"/>
      <c r="I33" s="470"/>
      <c r="J33" s="470"/>
      <c r="K33" s="470"/>
      <c r="L33" s="470"/>
      <c r="M33" s="470"/>
      <c r="N33" s="470"/>
      <c r="P33" s="1191" t="s">
        <v>1529</v>
      </c>
      <c r="Q33" s="1192">
        <f>SUM(Q20:Q31)</f>
        <v>20245</v>
      </c>
      <c r="R33" s="1192">
        <f t="shared" ref="R33:AC33" si="3">SUM(R20:R31)</f>
        <v>3827</v>
      </c>
      <c r="S33" s="1192">
        <f t="shared" si="3"/>
        <v>210</v>
      </c>
      <c r="T33" s="1192">
        <f t="shared" si="3"/>
        <v>477</v>
      </c>
      <c r="U33" s="1192">
        <f t="shared" si="3"/>
        <v>1287</v>
      </c>
      <c r="V33" s="1192">
        <f t="shared" si="3"/>
        <v>1316</v>
      </c>
      <c r="W33" s="1192">
        <f t="shared" si="3"/>
        <v>1541</v>
      </c>
      <c r="X33" s="1192">
        <f t="shared" si="3"/>
        <v>1982</v>
      </c>
      <c r="Y33" s="1192">
        <f t="shared" si="3"/>
        <v>850</v>
      </c>
      <c r="Z33" s="1192">
        <f t="shared" si="3"/>
        <v>4182</v>
      </c>
      <c r="AA33" s="1192">
        <f t="shared" si="3"/>
        <v>0</v>
      </c>
      <c r="AB33" s="1192">
        <f t="shared" si="3"/>
        <v>2893</v>
      </c>
      <c r="AC33" s="1192">
        <f t="shared" si="3"/>
        <v>1680</v>
      </c>
    </row>
    <row r="34" spans="1:29" ht="16" customHeight="1">
      <c r="A34" s="471"/>
      <c r="B34" s="470"/>
      <c r="C34" s="470"/>
      <c r="D34" s="470"/>
      <c r="E34" s="470"/>
      <c r="F34" s="470"/>
      <c r="G34" s="470"/>
      <c r="H34" s="470"/>
      <c r="I34" s="470"/>
      <c r="J34" s="470"/>
      <c r="K34" s="470"/>
      <c r="L34" s="470"/>
      <c r="M34" s="470"/>
      <c r="N34" s="470"/>
    </row>
    <row r="35" spans="1:29" ht="16" customHeight="1">
      <c r="A35" s="471"/>
      <c r="B35" s="470"/>
      <c r="C35" s="470"/>
      <c r="D35" s="470"/>
      <c r="E35" s="470"/>
      <c r="F35" s="470"/>
      <c r="G35" s="470"/>
      <c r="H35" s="470"/>
      <c r="I35" s="470"/>
      <c r="J35" s="470"/>
      <c r="K35" s="470"/>
      <c r="L35" s="470"/>
      <c r="M35" s="470"/>
      <c r="N35" s="470"/>
    </row>
    <row r="36" spans="1:29" ht="16" customHeight="1"/>
    <row r="37" spans="1:29" ht="16" customHeight="1"/>
    <row r="38" spans="1:29" ht="16" customHeight="1"/>
    <row r="39" spans="1:29" ht="16" customHeight="1"/>
    <row r="40" spans="1:29" ht="16" customHeight="1"/>
    <row r="41" spans="1:29" ht="16" customHeight="1"/>
    <row r="42" spans="1:29" ht="16" customHeight="1"/>
    <row r="43" spans="1:29" ht="16" customHeight="1"/>
    <row r="44" spans="1:29" ht="16" customHeight="1"/>
    <row r="45" spans="1:29" ht="16" customHeight="1"/>
    <row r="46" spans="1:29" ht="16" customHeight="1"/>
    <row r="47" spans="1:29" ht="16" customHeight="1"/>
  </sheetData>
  <mergeCells count="32">
    <mergeCell ref="O5:O6"/>
    <mergeCell ref="N4:N5"/>
    <mergeCell ref="P4:P5"/>
    <mergeCell ref="Q4:Q5"/>
    <mergeCell ref="A2:N2"/>
    <mergeCell ref="A4:A5"/>
    <mergeCell ref="B4:B5"/>
    <mergeCell ref="C4:D4"/>
    <mergeCell ref="G4:G5"/>
    <mergeCell ref="H4:H5"/>
    <mergeCell ref="I4:I5"/>
    <mergeCell ref="J4:J5"/>
    <mergeCell ref="K4:L4"/>
    <mergeCell ref="M4:M5"/>
    <mergeCell ref="AC4:AC5"/>
    <mergeCell ref="R4:S4"/>
    <mergeCell ref="X4:X5"/>
    <mergeCell ref="Y4:Y5"/>
    <mergeCell ref="Z4:AA4"/>
    <mergeCell ref="AB4:AB5"/>
    <mergeCell ref="V4:V5"/>
    <mergeCell ref="W4:W5"/>
    <mergeCell ref="P15:P16"/>
    <mergeCell ref="Q15:Q16"/>
    <mergeCell ref="R15:S15"/>
    <mergeCell ref="V15:V16"/>
    <mergeCell ref="W15:W16"/>
    <mergeCell ref="X15:X16"/>
    <mergeCell ref="Y15:Y16"/>
    <mergeCell ref="Z15:AA15"/>
    <mergeCell ref="AB15:AB16"/>
    <mergeCell ref="AC15:AC16"/>
  </mergeCells>
  <phoneticPr fontId="3"/>
  <printOptions horizontalCentered="1"/>
  <pageMargins left="0.7" right="0.7" top="0.75" bottom="0.75" header="0.3" footer="0.3"/>
  <pageSetup paperSize="9" scale="64"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4"/>
  <dimension ref="A2:H19"/>
  <sheetViews>
    <sheetView topLeftCell="A10" workbookViewId="0">
      <selection activeCell="L6" sqref="L6"/>
    </sheetView>
  </sheetViews>
  <sheetFormatPr defaultRowHeight="14"/>
  <sheetData>
    <row r="2" spans="1:4">
      <c r="B2" t="s">
        <v>1187</v>
      </c>
    </row>
    <row r="3" spans="1:4">
      <c r="B3" t="s">
        <v>1188</v>
      </c>
    </row>
    <row r="4" spans="1:4">
      <c r="B4" t="s">
        <v>1189</v>
      </c>
    </row>
    <row r="5" spans="1:4">
      <c r="B5" t="s">
        <v>1190</v>
      </c>
    </row>
    <row r="6" spans="1:4">
      <c r="B6" t="s">
        <v>1191</v>
      </c>
    </row>
    <row r="7" spans="1:4">
      <c r="B7" t="s">
        <v>1192</v>
      </c>
    </row>
    <row r="8" spans="1:4">
      <c r="B8" t="s">
        <v>1193</v>
      </c>
    </row>
    <row r="9" spans="1:4">
      <c r="B9" t="s">
        <v>1194</v>
      </c>
    </row>
    <row r="10" spans="1:4">
      <c r="B10" t="s">
        <v>1195</v>
      </c>
    </row>
    <row r="14" spans="1:4">
      <c r="B14" t="s">
        <v>1196</v>
      </c>
    </row>
    <row r="16" spans="1:4" ht="19.5" customHeight="1">
      <c r="A16" t="s">
        <v>1197</v>
      </c>
      <c r="B16" s="888" t="s">
        <v>1198</v>
      </c>
      <c r="C16" s="888" t="s">
        <v>1199</v>
      </c>
      <c r="D16" s="888" t="s">
        <v>1200</v>
      </c>
    </row>
    <row r="17" spans="2:8" ht="19.5" customHeight="1">
      <c r="B17" s="888">
        <v>0</v>
      </c>
      <c r="C17" s="888">
        <v>0</v>
      </c>
      <c r="D17" s="889">
        <v>0</v>
      </c>
      <c r="E17" s="890"/>
      <c r="F17" s="890"/>
    </row>
    <row r="18" spans="2:8" ht="19.5" customHeight="1">
      <c r="B18" s="888">
        <v>0</v>
      </c>
      <c r="C18" s="888">
        <v>20</v>
      </c>
      <c r="D18" s="889">
        <v>0</v>
      </c>
      <c r="E18" t="s">
        <v>1201</v>
      </c>
      <c r="H18" t="s">
        <v>1202</v>
      </c>
    </row>
    <row r="19" spans="2:8" ht="19.5" customHeight="1">
      <c r="B19" s="888">
        <v>20</v>
      </c>
      <c r="C19" s="888">
        <v>0</v>
      </c>
      <c r="D19" s="889">
        <v>-100</v>
      </c>
      <c r="H19" t="s">
        <v>1203</v>
      </c>
    </row>
  </sheetData>
  <phoneticPr fontId="3"/>
  <pageMargins left="0.75" right="0.75" top="1" bottom="1"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8B3BDB-B523-4DF7-B862-3619A59CA7B4}">
  <sheetPr>
    <tabColor indexed="11"/>
    <pageSetUpPr fitToPage="1"/>
  </sheetPr>
  <dimension ref="A1:AA101"/>
  <sheetViews>
    <sheetView showGridLines="0" view="pageBreakPreview" topLeftCell="O70" zoomScale="120" zoomScaleNormal="100" zoomScaleSheetLayoutView="120" workbookViewId="0">
      <selection activeCell="P78" sqref="P78:Y78"/>
    </sheetView>
  </sheetViews>
  <sheetFormatPr defaultColWidth="10.58203125" defaultRowHeight="14"/>
  <cols>
    <col min="1" max="1" width="10.58203125" style="725" customWidth="1"/>
    <col min="2" max="3" width="11" style="725" customWidth="1"/>
    <col min="4" max="4" width="8.58203125" style="725" customWidth="1"/>
    <col min="5" max="5" width="11" style="725" customWidth="1"/>
    <col min="6" max="6" width="7.58203125" style="725" customWidth="1"/>
    <col min="7" max="8" width="8.58203125" style="725" customWidth="1"/>
    <col min="9" max="9" width="9.33203125" style="725" customWidth="1"/>
    <col min="10" max="11" width="8.58203125" style="725" customWidth="1"/>
    <col min="12" max="12" width="7.58203125" style="725" customWidth="1"/>
    <col min="13" max="13" width="9.5" style="725" customWidth="1"/>
    <col min="14" max="15" width="8.58203125" style="725" customWidth="1"/>
    <col min="16" max="25" width="9.58203125" style="725" customWidth="1"/>
    <col min="26" max="16384" width="10.58203125" style="725"/>
  </cols>
  <sheetData>
    <row r="1" spans="1:27" s="38" customFormat="1" ht="22.5" customHeight="1">
      <c r="B1" s="2089"/>
      <c r="C1" s="2089" t="s">
        <v>977</v>
      </c>
      <c r="D1" s="2089"/>
      <c r="E1" s="2089"/>
      <c r="F1" s="2089"/>
      <c r="G1" s="2089"/>
      <c r="H1" s="2089"/>
      <c r="I1" s="2089"/>
      <c r="J1" s="2089"/>
      <c r="K1" s="2089"/>
      <c r="L1" s="2089"/>
      <c r="M1" s="2089"/>
      <c r="N1" s="720"/>
      <c r="O1" s="720"/>
      <c r="P1" s="720"/>
      <c r="Q1" s="720"/>
      <c r="R1" s="720"/>
      <c r="S1" s="720"/>
      <c r="T1" s="720"/>
      <c r="U1" s="720"/>
      <c r="V1" s="720"/>
      <c r="W1" s="720"/>
      <c r="X1" s="720"/>
      <c r="Y1" s="720"/>
      <c r="Z1" s="720"/>
      <c r="AA1" s="720"/>
    </row>
    <row r="2" spans="1:27" s="38" customFormat="1" ht="16.5" customHeight="1" thickBot="1">
      <c r="A2" s="720" t="s">
        <v>978</v>
      </c>
      <c r="B2" s="721"/>
      <c r="C2" s="721"/>
      <c r="D2" s="721"/>
      <c r="E2" s="721"/>
      <c r="F2" s="721"/>
      <c r="G2" s="721"/>
      <c r="H2" s="721"/>
      <c r="I2" s="2298" t="s">
        <v>1798</v>
      </c>
      <c r="J2" s="2299"/>
      <c r="K2" s="2299"/>
      <c r="L2" s="2299"/>
      <c r="M2" s="2299"/>
      <c r="N2" s="721"/>
      <c r="O2" s="720"/>
      <c r="P2" s="720"/>
      <c r="Q2" s="720"/>
      <c r="R2" s="720"/>
      <c r="S2" s="720"/>
      <c r="T2" s="720"/>
      <c r="U2" s="720"/>
      <c r="V2" s="720"/>
      <c r="W2" s="720"/>
      <c r="X2" s="720"/>
      <c r="Y2" s="720"/>
      <c r="Z2" s="720"/>
      <c r="AA2" s="720"/>
    </row>
    <row r="3" spans="1:27" ht="16.5" customHeight="1">
      <c r="A3" s="2300" t="s">
        <v>5</v>
      </c>
      <c r="B3" s="2303" t="s">
        <v>979</v>
      </c>
      <c r="C3" s="2306" t="s">
        <v>980</v>
      </c>
      <c r="D3" s="2307"/>
      <c r="E3" s="2307"/>
      <c r="F3" s="2308"/>
      <c r="G3" s="2306" t="s">
        <v>981</v>
      </c>
      <c r="H3" s="2307"/>
      <c r="I3" s="2307"/>
      <c r="J3" s="2307"/>
      <c r="K3" s="2307"/>
      <c r="L3" s="2308"/>
      <c r="M3" s="722" t="s">
        <v>982</v>
      </c>
      <c r="N3" s="723"/>
      <c r="O3" s="724"/>
      <c r="P3" s="724"/>
      <c r="Q3" s="724"/>
      <c r="R3" s="724"/>
      <c r="S3" s="724"/>
      <c r="T3" s="724"/>
      <c r="U3" s="724"/>
      <c r="V3" s="724"/>
      <c r="W3" s="724"/>
      <c r="X3" s="724"/>
      <c r="Y3" s="724"/>
      <c r="Z3" s="724"/>
      <c r="AA3" s="724"/>
    </row>
    <row r="4" spans="1:27" ht="16.5" customHeight="1">
      <c r="A4" s="2301"/>
      <c r="B4" s="2304"/>
      <c r="C4" s="2309" t="s">
        <v>983</v>
      </c>
      <c r="D4" s="2309" t="s">
        <v>984</v>
      </c>
      <c r="E4" s="2310" t="s">
        <v>985</v>
      </c>
      <c r="F4" s="1459"/>
      <c r="G4" s="2312" t="s">
        <v>986</v>
      </c>
      <c r="H4" s="2313"/>
      <c r="I4" s="2314"/>
      <c r="J4" s="2312" t="s">
        <v>987</v>
      </c>
      <c r="K4" s="2313"/>
      <c r="L4" s="2314"/>
      <c r="M4" s="1754"/>
      <c r="N4" s="726"/>
      <c r="O4" s="724"/>
      <c r="P4" s="724"/>
      <c r="Q4" s="724"/>
      <c r="R4" s="724"/>
      <c r="S4" s="724"/>
      <c r="T4" s="724"/>
      <c r="U4" s="724"/>
      <c r="V4" s="724"/>
      <c r="W4" s="724"/>
      <c r="X4" s="724"/>
      <c r="Y4" s="724"/>
      <c r="Z4" s="724"/>
      <c r="AA4" s="724"/>
    </row>
    <row r="5" spans="1:27" ht="16.5" customHeight="1">
      <c r="A5" s="2302"/>
      <c r="B5" s="2305"/>
      <c r="C5" s="2305"/>
      <c r="D5" s="2305"/>
      <c r="E5" s="2311"/>
      <c r="F5" s="2090" t="s">
        <v>988</v>
      </c>
      <c r="G5" s="2091" t="s">
        <v>989</v>
      </c>
      <c r="H5" s="2091" t="s">
        <v>990</v>
      </c>
      <c r="I5" s="2091" t="s">
        <v>991</v>
      </c>
      <c r="J5" s="2091" t="s">
        <v>992</v>
      </c>
      <c r="K5" s="727" t="s">
        <v>993</v>
      </c>
      <c r="L5" s="727" t="s">
        <v>991</v>
      </c>
      <c r="M5" s="2090" t="s">
        <v>994</v>
      </c>
      <c r="N5" s="723"/>
      <c r="O5" s="724"/>
      <c r="P5" s="724"/>
      <c r="Q5" s="724"/>
      <c r="R5" s="724"/>
      <c r="S5" s="724"/>
      <c r="T5" s="724"/>
      <c r="U5" s="724"/>
      <c r="V5" s="724"/>
      <c r="W5" s="724"/>
      <c r="X5" s="724"/>
      <c r="Y5" s="724"/>
      <c r="Z5" s="724"/>
      <c r="AA5" s="724"/>
    </row>
    <row r="6" spans="1:27" ht="16.5" customHeight="1">
      <c r="A6" s="720"/>
      <c r="B6" s="1755" t="s">
        <v>995</v>
      </c>
      <c r="C6" s="1756" t="s">
        <v>996</v>
      </c>
      <c r="D6" s="1756" t="s">
        <v>996</v>
      </c>
      <c r="E6" s="1756" t="s">
        <v>996</v>
      </c>
      <c r="F6" s="1755" t="s">
        <v>996</v>
      </c>
      <c r="G6" s="1755" t="s">
        <v>996</v>
      </c>
      <c r="H6" s="1755" t="s">
        <v>996</v>
      </c>
      <c r="I6" s="1755" t="s">
        <v>996</v>
      </c>
      <c r="J6" s="1755" t="s">
        <v>996</v>
      </c>
      <c r="K6" s="1755" t="s">
        <v>996</v>
      </c>
      <c r="L6" s="1755" t="s">
        <v>996</v>
      </c>
      <c r="M6" s="1755" t="s">
        <v>996</v>
      </c>
      <c r="N6" s="726"/>
      <c r="O6" s="724"/>
      <c r="P6" s="724"/>
      <c r="Q6" s="724"/>
      <c r="R6" s="724"/>
      <c r="S6" s="724"/>
      <c r="T6" s="724"/>
      <c r="U6" s="724"/>
      <c r="V6" s="724"/>
      <c r="W6" s="724"/>
      <c r="X6" s="724"/>
      <c r="Y6" s="724"/>
      <c r="Z6" s="724"/>
      <c r="AA6" s="724"/>
    </row>
    <row r="7" spans="1:27" ht="16.5" customHeight="1">
      <c r="A7" s="1985" t="s">
        <v>1929</v>
      </c>
      <c r="B7" s="1986">
        <v>727000</v>
      </c>
      <c r="C7" s="1986">
        <v>758634</v>
      </c>
      <c r="D7" s="1986">
        <v>854639</v>
      </c>
      <c r="E7" s="1986">
        <v>1613273</v>
      </c>
      <c r="F7" s="1986">
        <v>8143</v>
      </c>
      <c r="G7" s="1759">
        <v>13091</v>
      </c>
      <c r="H7" s="1759">
        <v>21968</v>
      </c>
      <c r="I7" s="1987">
        <v>-8877</v>
      </c>
      <c r="J7" s="1759">
        <v>29614</v>
      </c>
      <c r="K7" s="1759">
        <v>32202</v>
      </c>
      <c r="L7" s="1987">
        <v>-2588</v>
      </c>
      <c r="M7" s="1987">
        <v>-11697</v>
      </c>
      <c r="N7" s="729"/>
      <c r="O7" s="724"/>
      <c r="P7" s="724"/>
      <c r="Q7" s="724"/>
      <c r="R7" s="724"/>
      <c r="S7" s="724"/>
      <c r="T7" s="724"/>
      <c r="U7" s="724"/>
      <c r="V7" s="724"/>
      <c r="W7" s="724"/>
      <c r="X7" s="724"/>
      <c r="Y7" s="724"/>
      <c r="Z7" s="724"/>
      <c r="AA7" s="724"/>
    </row>
    <row r="8" spans="1:27" ht="16.5" customHeight="1">
      <c r="A8" s="1985" t="s">
        <v>197</v>
      </c>
      <c r="B8" s="1986">
        <v>727473</v>
      </c>
      <c r="C8" s="1986">
        <v>753522</v>
      </c>
      <c r="D8" s="1986">
        <v>847261</v>
      </c>
      <c r="E8" s="1986">
        <v>1600783</v>
      </c>
      <c r="F8" s="1986">
        <v>9841</v>
      </c>
      <c r="G8" s="1759">
        <v>12295</v>
      </c>
      <c r="H8" s="1759">
        <v>21639</v>
      </c>
      <c r="I8" s="1987">
        <v>-9344</v>
      </c>
      <c r="J8" s="1759">
        <v>30577</v>
      </c>
      <c r="K8" s="1759">
        <v>33491</v>
      </c>
      <c r="L8" s="1987">
        <v>-2914</v>
      </c>
      <c r="M8" s="1987">
        <v>-12490</v>
      </c>
      <c r="N8" s="729"/>
      <c r="O8" s="724"/>
      <c r="P8" s="724"/>
      <c r="Q8" s="724"/>
      <c r="R8" s="724"/>
      <c r="S8" s="724"/>
      <c r="T8" s="724"/>
      <c r="U8" s="724"/>
      <c r="V8" s="724"/>
      <c r="W8" s="724"/>
      <c r="X8" s="724"/>
      <c r="Y8" s="724"/>
      <c r="Z8" s="724"/>
      <c r="AA8" s="724"/>
    </row>
    <row r="9" spans="1:27" ht="16.5" customHeight="1">
      <c r="A9" s="1985" t="s">
        <v>632</v>
      </c>
      <c r="B9" s="1986">
        <v>728179</v>
      </c>
      <c r="C9" s="1986">
        <v>748306</v>
      </c>
      <c r="D9" s="1986">
        <v>839950</v>
      </c>
      <c r="E9" s="1986">
        <v>1588256</v>
      </c>
      <c r="F9" s="1986">
        <v>10037</v>
      </c>
      <c r="G9" s="1759">
        <v>11627</v>
      </c>
      <c r="H9" s="1759">
        <v>21217</v>
      </c>
      <c r="I9" s="1987">
        <v>-9590</v>
      </c>
      <c r="J9" s="1759">
        <v>28142</v>
      </c>
      <c r="K9" s="1759">
        <v>30847</v>
      </c>
      <c r="L9" s="1987">
        <v>-2705</v>
      </c>
      <c r="M9" s="1987">
        <v>-12527</v>
      </c>
      <c r="N9" s="729"/>
      <c r="O9" s="724"/>
      <c r="P9" s="724"/>
      <c r="Q9" s="724"/>
      <c r="R9" s="724"/>
      <c r="S9" s="724"/>
      <c r="T9" s="724"/>
      <c r="U9" s="724"/>
      <c r="V9" s="724"/>
      <c r="W9" s="724"/>
      <c r="X9" s="724"/>
      <c r="Y9" s="724"/>
      <c r="Z9" s="724"/>
      <c r="AA9" s="724"/>
    </row>
    <row r="10" spans="1:27" ht="16.5" customHeight="1">
      <c r="A10" s="1988" t="s">
        <v>624</v>
      </c>
      <c r="B10" s="1986">
        <v>729444</v>
      </c>
      <c r="C10" s="1986">
        <v>743576</v>
      </c>
      <c r="D10" s="1986">
        <v>832912</v>
      </c>
      <c r="E10" s="1986">
        <v>1576488</v>
      </c>
      <c r="F10" s="1986">
        <v>10428</v>
      </c>
      <c r="G10" s="1759">
        <v>11634</v>
      </c>
      <c r="H10" s="1759">
        <v>21874</v>
      </c>
      <c r="I10" s="1987">
        <v>-10240</v>
      </c>
      <c r="J10" s="1759">
        <v>27761</v>
      </c>
      <c r="K10" s="1759">
        <v>29289</v>
      </c>
      <c r="L10" s="1987">
        <v>-1528</v>
      </c>
      <c r="M10" s="1987">
        <v>-11768</v>
      </c>
      <c r="N10" s="729"/>
      <c r="O10" s="724"/>
      <c r="P10" s="724"/>
      <c r="Q10" s="724"/>
      <c r="R10" s="724"/>
      <c r="S10" s="724"/>
      <c r="T10" s="724"/>
      <c r="U10" s="724"/>
      <c r="V10" s="724"/>
      <c r="W10" s="724"/>
      <c r="X10" s="724"/>
      <c r="Y10" s="724"/>
      <c r="Z10" s="724"/>
      <c r="AA10" s="724"/>
    </row>
    <row r="11" spans="1:27" ht="16.5" customHeight="1">
      <c r="A11" s="1988" t="s">
        <v>1698</v>
      </c>
      <c r="B11" s="1986">
        <v>730355</v>
      </c>
      <c r="C11" s="1986">
        <v>738127</v>
      </c>
      <c r="D11" s="1986">
        <v>824997</v>
      </c>
      <c r="E11" s="1986">
        <v>1563124</v>
      </c>
      <c r="F11" s="1986">
        <v>12002</v>
      </c>
      <c r="G11" s="1759">
        <v>10839</v>
      </c>
      <c r="H11" s="1759">
        <v>23385</v>
      </c>
      <c r="I11" s="1987">
        <v>-12546</v>
      </c>
      <c r="J11" s="1759">
        <v>30471</v>
      </c>
      <c r="K11" s="1759">
        <v>31289</v>
      </c>
      <c r="L11" s="1987">
        <v>-818</v>
      </c>
      <c r="M11" s="1987">
        <v>-13364</v>
      </c>
      <c r="N11" s="729"/>
      <c r="O11" s="724"/>
      <c r="P11" s="724"/>
      <c r="Q11" s="724"/>
      <c r="R11" s="724"/>
      <c r="S11" s="724"/>
      <c r="T11" s="724"/>
      <c r="U11" s="724"/>
      <c r="V11" s="724"/>
      <c r="W11" s="724"/>
      <c r="X11" s="724"/>
      <c r="Y11" s="724"/>
      <c r="Z11" s="724"/>
      <c r="AA11" s="724"/>
    </row>
    <row r="12" spans="1:27" ht="16.5" customHeight="1">
      <c r="A12" s="1988" t="s">
        <v>1867</v>
      </c>
      <c r="B12" s="1989">
        <v>730839</v>
      </c>
      <c r="C12" s="1989">
        <v>731910</v>
      </c>
      <c r="D12" s="1989">
        <v>816774</v>
      </c>
      <c r="E12" s="1989">
        <v>1548684</v>
      </c>
      <c r="F12" s="1989">
        <v>14486</v>
      </c>
      <c r="G12" s="1759">
        <v>10216</v>
      </c>
      <c r="H12" s="1759">
        <v>23964</v>
      </c>
      <c r="I12" s="1987">
        <v>-13748</v>
      </c>
      <c r="J12" s="1759">
        <v>31038</v>
      </c>
      <c r="K12" s="1759">
        <v>31730</v>
      </c>
      <c r="L12" s="1987">
        <v>-692</v>
      </c>
      <c r="M12" s="1987">
        <v>-14440</v>
      </c>
      <c r="N12" s="729"/>
      <c r="O12" s="724"/>
      <c r="P12" s="724"/>
      <c r="Q12" s="724"/>
      <c r="R12" s="724"/>
      <c r="S12" s="724"/>
      <c r="T12" s="724"/>
      <c r="U12" s="724"/>
      <c r="V12" s="724"/>
      <c r="W12" s="724"/>
      <c r="X12" s="724"/>
      <c r="Y12" s="724"/>
      <c r="Z12" s="724"/>
      <c r="AA12" s="724"/>
    </row>
    <row r="13" spans="1:27" s="731" customFormat="1" ht="16.5" customHeight="1">
      <c r="A13" s="1990"/>
      <c r="B13" s="1991"/>
      <c r="C13" s="1991"/>
      <c r="D13" s="1991"/>
      <c r="E13" s="1991"/>
      <c r="F13" s="1991"/>
      <c r="G13" s="1991"/>
      <c r="H13" s="1991"/>
      <c r="I13" s="1991"/>
      <c r="J13" s="1991"/>
      <c r="K13" s="1991"/>
      <c r="L13" s="1991"/>
      <c r="M13" s="1990"/>
      <c r="N13" s="729"/>
      <c r="O13" s="724"/>
      <c r="P13" s="724"/>
      <c r="Q13" s="724"/>
      <c r="R13" s="724"/>
      <c r="S13" s="724"/>
      <c r="T13" s="724"/>
      <c r="U13" s="724"/>
      <c r="V13" s="724"/>
      <c r="W13" s="724"/>
      <c r="X13" s="724"/>
      <c r="Y13" s="724"/>
      <c r="Z13" s="730"/>
      <c r="AA13" s="730"/>
    </row>
    <row r="14" spans="1:27" s="731" customFormat="1" ht="16.5" customHeight="1">
      <c r="A14" s="2093" t="s">
        <v>2044</v>
      </c>
      <c r="B14" s="1992">
        <v>731099</v>
      </c>
      <c r="C14" s="1986">
        <v>731361</v>
      </c>
      <c r="D14" s="1986">
        <v>815907</v>
      </c>
      <c r="E14" s="1986">
        <v>1547268</v>
      </c>
      <c r="F14" s="1986">
        <v>15319</v>
      </c>
      <c r="G14" s="1986">
        <v>835</v>
      </c>
      <c r="H14" s="1986">
        <v>2063</v>
      </c>
      <c r="I14" s="1993">
        <v>-1228</v>
      </c>
      <c r="J14" s="1986">
        <v>1842</v>
      </c>
      <c r="K14" s="1986">
        <v>1507</v>
      </c>
      <c r="L14" s="1993">
        <v>335</v>
      </c>
      <c r="M14" s="1993">
        <v>-893</v>
      </c>
      <c r="N14" s="729"/>
      <c r="O14" s="724"/>
      <c r="P14" s="724"/>
      <c r="Q14" s="724"/>
      <c r="R14" s="724"/>
      <c r="S14" s="724"/>
      <c r="T14" s="724"/>
      <c r="U14" s="724"/>
      <c r="V14" s="724"/>
      <c r="W14" s="724"/>
      <c r="X14" s="724"/>
      <c r="Y14" s="724"/>
      <c r="Z14" s="730"/>
      <c r="AA14" s="730"/>
    </row>
    <row r="15" spans="1:27" s="731" customFormat="1" ht="16.5" customHeight="1">
      <c r="A15" s="2093" t="s">
        <v>2045</v>
      </c>
      <c r="B15" s="1992">
        <v>730626</v>
      </c>
      <c r="C15" s="1986">
        <v>730977</v>
      </c>
      <c r="D15" s="1986">
        <v>815137</v>
      </c>
      <c r="E15" s="1986">
        <v>1546114</v>
      </c>
      <c r="F15" s="1986">
        <v>15366</v>
      </c>
      <c r="G15" s="1986">
        <v>734</v>
      </c>
      <c r="H15" s="1986">
        <v>2061</v>
      </c>
      <c r="I15" s="1993">
        <v>-1327</v>
      </c>
      <c r="J15" s="1986">
        <v>1838</v>
      </c>
      <c r="K15" s="1986">
        <v>1665</v>
      </c>
      <c r="L15" s="1993">
        <v>173</v>
      </c>
      <c r="M15" s="1993">
        <v>-1154</v>
      </c>
      <c r="N15" s="729"/>
      <c r="O15" s="724"/>
      <c r="P15" s="724"/>
      <c r="Q15" s="724"/>
      <c r="R15" s="724"/>
      <c r="S15" s="724"/>
      <c r="T15" s="724"/>
      <c r="U15" s="724"/>
      <c r="V15" s="724"/>
      <c r="W15" s="724"/>
      <c r="X15" s="724"/>
      <c r="Y15" s="724"/>
      <c r="Z15" s="730"/>
      <c r="AA15" s="730"/>
    </row>
    <row r="16" spans="1:27" s="731" customFormat="1" ht="16.5" customHeight="1">
      <c r="A16" s="740" t="s">
        <v>1901</v>
      </c>
      <c r="B16" s="1992">
        <v>729774</v>
      </c>
      <c r="C16" s="1986">
        <v>730227</v>
      </c>
      <c r="D16" s="1986">
        <v>814132</v>
      </c>
      <c r="E16" s="1986">
        <v>1544359</v>
      </c>
      <c r="F16" s="1986">
        <v>15380</v>
      </c>
      <c r="G16" s="1986">
        <v>811</v>
      </c>
      <c r="H16" s="1986">
        <v>2486</v>
      </c>
      <c r="I16" s="1993">
        <v>-1675</v>
      </c>
      <c r="J16" s="1986">
        <v>1821</v>
      </c>
      <c r="K16" s="1986">
        <v>1901</v>
      </c>
      <c r="L16" s="1993">
        <v>-80</v>
      </c>
      <c r="M16" s="1993">
        <v>-1755</v>
      </c>
      <c r="N16" s="729"/>
      <c r="O16" s="724"/>
      <c r="P16" s="724"/>
      <c r="Q16" s="724"/>
      <c r="R16" s="724"/>
      <c r="S16" s="724"/>
      <c r="T16" s="724"/>
      <c r="U16" s="724"/>
      <c r="V16" s="724"/>
      <c r="W16" s="724"/>
      <c r="X16" s="724"/>
      <c r="Y16" s="724"/>
      <c r="Z16" s="730"/>
      <c r="AA16" s="730"/>
    </row>
    <row r="17" spans="1:27" s="731" customFormat="1" ht="16.5" customHeight="1">
      <c r="A17" s="740" t="s">
        <v>1003</v>
      </c>
      <c r="B17" s="1992">
        <v>729436</v>
      </c>
      <c r="C17" s="1986">
        <v>729749</v>
      </c>
      <c r="D17" s="1986">
        <v>813385</v>
      </c>
      <c r="E17" s="1986">
        <v>1543134</v>
      </c>
      <c r="F17" s="1986">
        <v>15605</v>
      </c>
      <c r="G17" s="1986">
        <v>735</v>
      </c>
      <c r="H17" s="1986">
        <v>2038</v>
      </c>
      <c r="I17" s="1993">
        <v>-1303</v>
      </c>
      <c r="J17" s="1986">
        <v>2001</v>
      </c>
      <c r="K17" s="1986">
        <v>1923</v>
      </c>
      <c r="L17" s="1993">
        <v>78</v>
      </c>
      <c r="M17" s="1993">
        <v>-1225</v>
      </c>
      <c r="N17" s="729"/>
      <c r="O17" s="724"/>
      <c r="P17" s="724"/>
      <c r="Q17" s="724"/>
      <c r="R17" s="724"/>
      <c r="S17" s="724"/>
      <c r="T17" s="724"/>
      <c r="U17" s="724"/>
      <c r="V17" s="724"/>
      <c r="W17" s="724"/>
      <c r="X17" s="724"/>
      <c r="Y17" s="724"/>
      <c r="Z17" s="730"/>
      <c r="AA17" s="730"/>
    </row>
    <row r="18" spans="1:27" s="731" customFormat="1" ht="16.5" customHeight="1">
      <c r="A18" s="740" t="s">
        <v>1004</v>
      </c>
      <c r="B18" s="1992">
        <v>727912</v>
      </c>
      <c r="C18" s="1986">
        <v>726464</v>
      </c>
      <c r="D18" s="1986">
        <v>810477</v>
      </c>
      <c r="E18" s="1986">
        <v>1536941</v>
      </c>
      <c r="F18" s="1986">
        <v>15800</v>
      </c>
      <c r="G18" s="1986">
        <v>710</v>
      </c>
      <c r="H18" s="1986">
        <v>1990</v>
      </c>
      <c r="I18" s="1993">
        <v>-1280</v>
      </c>
      <c r="J18" s="1986">
        <v>4988</v>
      </c>
      <c r="K18" s="1986">
        <v>9901</v>
      </c>
      <c r="L18" s="1993">
        <v>-4913</v>
      </c>
      <c r="M18" s="1993">
        <v>-6193</v>
      </c>
      <c r="N18" s="729"/>
      <c r="O18" s="724"/>
      <c r="P18" s="724"/>
      <c r="Q18" s="724"/>
      <c r="R18" s="724"/>
      <c r="S18" s="724"/>
      <c r="T18" s="724"/>
      <c r="U18" s="724"/>
      <c r="V18" s="724"/>
      <c r="W18" s="724"/>
      <c r="X18" s="724"/>
      <c r="Y18" s="724"/>
      <c r="Z18" s="730"/>
      <c r="AA18" s="730"/>
    </row>
    <row r="19" spans="1:27" s="731" customFormat="1" ht="16.5" customHeight="1">
      <c r="A19" s="740" t="s">
        <v>997</v>
      </c>
      <c r="B19" s="1992">
        <v>732550</v>
      </c>
      <c r="C19" s="1986">
        <v>726861</v>
      </c>
      <c r="D19" s="1986">
        <v>810231</v>
      </c>
      <c r="E19" s="1986">
        <v>1537092</v>
      </c>
      <c r="F19" s="1986">
        <v>16139</v>
      </c>
      <c r="G19" s="1986">
        <v>755</v>
      </c>
      <c r="H19" s="1986">
        <v>1887</v>
      </c>
      <c r="I19" s="1993">
        <v>-1132</v>
      </c>
      <c r="J19" s="1986">
        <v>5602</v>
      </c>
      <c r="K19" s="1986">
        <v>4319</v>
      </c>
      <c r="L19" s="1993">
        <v>1283</v>
      </c>
      <c r="M19" s="1993">
        <v>151</v>
      </c>
      <c r="N19" s="729"/>
      <c r="O19" s="724"/>
      <c r="P19" s="724"/>
      <c r="Q19" s="724"/>
      <c r="R19" s="724"/>
      <c r="S19" s="724"/>
      <c r="T19" s="724"/>
      <c r="U19" s="724"/>
      <c r="V19" s="724"/>
      <c r="W19" s="724"/>
      <c r="X19" s="724"/>
      <c r="Y19" s="724"/>
      <c r="Z19" s="730"/>
      <c r="AA19" s="730"/>
    </row>
    <row r="20" spans="1:27" s="731" customFormat="1" ht="16.5" customHeight="1">
      <c r="A20" s="740" t="s">
        <v>998</v>
      </c>
      <c r="B20" s="1992">
        <v>732280</v>
      </c>
      <c r="C20" s="1986">
        <v>726415</v>
      </c>
      <c r="D20" s="1986">
        <v>809644</v>
      </c>
      <c r="E20" s="1986">
        <v>1536059</v>
      </c>
      <c r="F20" s="1986">
        <v>16312</v>
      </c>
      <c r="G20" s="1986">
        <v>771</v>
      </c>
      <c r="H20" s="1986">
        <v>1858</v>
      </c>
      <c r="I20" s="1993">
        <v>-1087</v>
      </c>
      <c r="J20" s="1986">
        <v>1987</v>
      </c>
      <c r="K20" s="1986">
        <v>1933</v>
      </c>
      <c r="L20" s="1993">
        <v>54</v>
      </c>
      <c r="M20" s="1993">
        <v>-1033</v>
      </c>
      <c r="N20" s="729"/>
      <c r="O20" s="724"/>
      <c r="P20" s="724"/>
      <c r="Q20" s="724"/>
      <c r="R20" s="724"/>
      <c r="S20" s="724"/>
      <c r="T20" s="724"/>
      <c r="U20" s="724"/>
      <c r="V20" s="724"/>
      <c r="W20" s="724"/>
      <c r="X20" s="724"/>
      <c r="Y20" s="724"/>
      <c r="Z20" s="730"/>
      <c r="AA20" s="730"/>
    </row>
    <row r="21" spans="1:27" s="731" customFormat="1" ht="16.5" customHeight="1">
      <c r="A21" s="740" t="s">
        <v>999</v>
      </c>
      <c r="B21" s="1992">
        <v>732103</v>
      </c>
      <c r="C21" s="1986">
        <v>725895</v>
      </c>
      <c r="D21" s="1986">
        <v>809142</v>
      </c>
      <c r="E21" s="1986">
        <v>1535037</v>
      </c>
      <c r="F21" s="1986">
        <v>16472</v>
      </c>
      <c r="G21" s="1986">
        <v>709</v>
      </c>
      <c r="H21" s="1986">
        <v>1730</v>
      </c>
      <c r="I21" s="1993">
        <v>-1021</v>
      </c>
      <c r="J21" s="1986">
        <v>1704</v>
      </c>
      <c r="K21" s="1986">
        <v>1705</v>
      </c>
      <c r="L21" s="1993">
        <v>-1</v>
      </c>
      <c r="M21" s="1993">
        <v>-1022</v>
      </c>
      <c r="N21" s="729"/>
      <c r="O21" s="724"/>
      <c r="P21" s="724"/>
      <c r="Q21" s="724"/>
      <c r="R21" s="724"/>
      <c r="S21" s="724"/>
      <c r="T21" s="724"/>
      <c r="U21" s="724"/>
      <c r="V21" s="724"/>
      <c r="W21" s="724"/>
      <c r="X21" s="724"/>
      <c r="Y21" s="724"/>
      <c r="Z21" s="730"/>
      <c r="AA21" s="730"/>
    </row>
    <row r="22" spans="1:27" s="731" customFormat="1" ht="16.5" customHeight="1">
      <c r="A22" s="740" t="s">
        <v>1000</v>
      </c>
      <c r="B22" s="1992">
        <v>731803</v>
      </c>
      <c r="C22" s="1993">
        <v>725282</v>
      </c>
      <c r="D22" s="1993">
        <v>808467</v>
      </c>
      <c r="E22" s="1986">
        <v>1533749</v>
      </c>
      <c r="F22" s="1986">
        <v>16672</v>
      </c>
      <c r="G22" s="1986">
        <v>766</v>
      </c>
      <c r="H22" s="1986">
        <v>2227</v>
      </c>
      <c r="I22" s="1993">
        <v>-1461</v>
      </c>
      <c r="J22" s="1986">
        <v>2352</v>
      </c>
      <c r="K22" s="1986">
        <v>2179</v>
      </c>
      <c r="L22" s="1993">
        <v>173</v>
      </c>
      <c r="M22" s="1994">
        <v>-1288</v>
      </c>
      <c r="N22" s="729"/>
      <c r="O22" s="724"/>
      <c r="P22" s="724"/>
      <c r="Q22" s="724"/>
      <c r="R22" s="724"/>
      <c r="S22" s="724"/>
      <c r="T22" s="724"/>
      <c r="U22" s="724"/>
      <c r="V22" s="724"/>
      <c r="W22" s="724"/>
      <c r="X22" s="724"/>
      <c r="Y22" s="724"/>
      <c r="Z22" s="730"/>
      <c r="AA22" s="730"/>
    </row>
    <row r="23" spans="1:27" s="731" customFormat="1" ht="16.5" customHeight="1">
      <c r="A23" s="740" t="s">
        <v>1001</v>
      </c>
      <c r="B23" s="1992">
        <v>731287</v>
      </c>
      <c r="C23" s="1993">
        <v>724789</v>
      </c>
      <c r="D23" s="1993">
        <v>807835</v>
      </c>
      <c r="E23" s="1993">
        <v>1532624</v>
      </c>
      <c r="F23" s="1986">
        <v>16831</v>
      </c>
      <c r="G23" s="1993">
        <v>782</v>
      </c>
      <c r="H23" s="1993">
        <v>2080</v>
      </c>
      <c r="I23" s="1993">
        <v>-1298</v>
      </c>
      <c r="J23" s="1993">
        <v>2067</v>
      </c>
      <c r="K23" s="1993">
        <v>1894</v>
      </c>
      <c r="L23" s="1993">
        <v>173</v>
      </c>
      <c r="M23" s="1993">
        <v>-1125</v>
      </c>
      <c r="N23" s="729"/>
      <c r="O23" s="724"/>
      <c r="P23" s="724"/>
      <c r="Q23" s="724"/>
      <c r="R23" s="724"/>
      <c r="S23" s="724"/>
      <c r="T23" s="724"/>
      <c r="U23" s="724"/>
      <c r="V23" s="724"/>
      <c r="W23" s="724"/>
      <c r="X23" s="724"/>
      <c r="Y23" s="724"/>
      <c r="Z23" s="730"/>
      <c r="AA23" s="730"/>
    </row>
    <row r="24" spans="1:27" s="731" customFormat="1" ht="16.5" customHeight="1">
      <c r="A24" s="740" t="s">
        <v>2000</v>
      </c>
      <c r="B24" s="1995">
        <v>731098</v>
      </c>
      <c r="C24" s="1986">
        <v>724330</v>
      </c>
      <c r="D24" s="1986">
        <v>807382</v>
      </c>
      <c r="E24" s="1986">
        <v>1531712</v>
      </c>
      <c r="F24" s="1986">
        <v>17200</v>
      </c>
      <c r="G24" s="1760">
        <v>754</v>
      </c>
      <c r="H24" s="1986">
        <v>1876</v>
      </c>
      <c r="I24" s="1994">
        <v>-1122</v>
      </c>
      <c r="J24" s="1986">
        <v>2005</v>
      </c>
      <c r="K24" s="1986">
        <v>1795</v>
      </c>
      <c r="L24" s="1994">
        <v>210</v>
      </c>
      <c r="M24" s="1993">
        <v>-912</v>
      </c>
      <c r="N24" s="729"/>
      <c r="O24" s="724"/>
      <c r="P24" s="724"/>
      <c r="Q24" s="724"/>
      <c r="R24" s="724"/>
      <c r="S24" s="724"/>
      <c r="T24" s="724"/>
      <c r="U24" s="724"/>
      <c r="V24" s="724"/>
      <c r="W24" s="724"/>
      <c r="X24" s="724"/>
      <c r="Y24" s="724"/>
      <c r="Z24" s="730"/>
      <c r="AA24" s="730"/>
    </row>
    <row r="25" spans="1:27" s="731" customFormat="1" ht="16.5" customHeight="1">
      <c r="A25" s="740" t="s">
        <v>1854</v>
      </c>
      <c r="B25" s="1992">
        <v>731152</v>
      </c>
      <c r="C25" s="1993">
        <v>724018</v>
      </c>
      <c r="D25" s="1993">
        <v>806943</v>
      </c>
      <c r="E25" s="1993">
        <v>1530961</v>
      </c>
      <c r="F25" s="1986">
        <v>17622</v>
      </c>
      <c r="G25" s="1986">
        <v>735</v>
      </c>
      <c r="H25" s="1986">
        <v>1935</v>
      </c>
      <c r="I25" s="1993">
        <v>-1200</v>
      </c>
      <c r="J25" s="1986">
        <v>2099</v>
      </c>
      <c r="K25" s="2012">
        <v>1650</v>
      </c>
      <c r="L25" s="2012">
        <v>449</v>
      </c>
      <c r="M25" s="2012">
        <v>-751</v>
      </c>
      <c r="N25" s="729"/>
      <c r="O25" s="724"/>
      <c r="P25" s="724"/>
      <c r="Q25" s="724"/>
      <c r="R25" s="724"/>
      <c r="S25" s="724"/>
      <c r="T25" s="724"/>
      <c r="U25" s="724"/>
      <c r="V25" s="724"/>
      <c r="W25" s="724"/>
      <c r="X25" s="724"/>
      <c r="Y25" s="724"/>
      <c r="Z25" s="730"/>
      <c r="AA25" s="730"/>
    </row>
    <row r="26" spans="1:27" s="731" customFormat="1" ht="16.5" customHeight="1">
      <c r="A26" s="740" t="s">
        <v>1002</v>
      </c>
      <c r="B26" s="2612">
        <v>730983</v>
      </c>
      <c r="C26" s="2612">
        <v>723722</v>
      </c>
      <c r="D26" s="1986">
        <v>806469</v>
      </c>
      <c r="E26" s="2612">
        <v>1530191</v>
      </c>
      <c r="F26" s="1986">
        <v>17965</v>
      </c>
      <c r="G26" s="1986">
        <v>742</v>
      </c>
      <c r="H26" s="1995">
        <v>1877</v>
      </c>
      <c r="I26" s="1993">
        <v>-1135</v>
      </c>
      <c r="J26" s="1986">
        <v>1667</v>
      </c>
      <c r="K26" s="2613">
        <v>1302</v>
      </c>
      <c r="L26" s="2614">
        <v>365</v>
      </c>
      <c r="M26" s="2615" t="s">
        <v>2120</v>
      </c>
      <c r="N26" s="729"/>
      <c r="O26" s="724"/>
      <c r="P26" s="724"/>
      <c r="Q26" s="724"/>
      <c r="R26" s="724"/>
      <c r="S26" s="724"/>
      <c r="T26" s="724"/>
      <c r="U26" s="724"/>
      <c r="V26" s="724"/>
      <c r="W26" s="724"/>
      <c r="X26" s="724"/>
      <c r="Y26" s="724"/>
      <c r="Z26" s="730"/>
      <c r="AA26" s="730"/>
    </row>
    <row r="27" spans="1:27" s="731" customFormat="1" ht="16.5" customHeight="1">
      <c r="A27" s="740" t="s">
        <v>2046</v>
      </c>
      <c r="B27" s="1995">
        <v>730624</v>
      </c>
      <c r="C27" s="1986">
        <v>723307</v>
      </c>
      <c r="D27" s="1986">
        <v>805854</v>
      </c>
      <c r="E27" s="1986">
        <v>1529161</v>
      </c>
      <c r="F27" s="1986">
        <v>18266</v>
      </c>
      <c r="G27" s="1986">
        <v>717</v>
      </c>
      <c r="H27" s="1986">
        <v>2174</v>
      </c>
      <c r="I27" s="1993">
        <v>-1457</v>
      </c>
      <c r="J27" s="1986">
        <v>1873</v>
      </c>
      <c r="K27" s="1986">
        <v>1446</v>
      </c>
      <c r="L27" s="1993">
        <v>427</v>
      </c>
      <c r="M27" s="1996">
        <v>-1030</v>
      </c>
      <c r="N27" s="729"/>
      <c r="O27" s="724"/>
      <c r="P27" s="724"/>
      <c r="Q27" s="724"/>
      <c r="R27" s="724"/>
      <c r="S27" s="724"/>
      <c r="T27" s="724"/>
      <c r="U27" s="724"/>
      <c r="V27" s="724"/>
      <c r="W27" s="724"/>
      <c r="X27" s="724"/>
      <c r="Y27" s="724"/>
      <c r="Z27" s="730"/>
      <c r="AA27" s="730"/>
    </row>
    <row r="28" spans="1:27" s="731" customFormat="1" ht="16.5" customHeight="1">
      <c r="A28" s="740"/>
      <c r="B28" s="1995"/>
      <c r="C28" s="1986"/>
      <c r="D28" s="1986"/>
      <c r="E28" s="1986"/>
      <c r="F28" s="1986"/>
      <c r="G28" s="1986"/>
      <c r="H28" s="1986"/>
      <c r="I28" s="1993"/>
      <c r="J28" s="1986"/>
      <c r="K28" s="1986"/>
      <c r="L28" s="1993"/>
      <c r="M28" s="1993"/>
      <c r="N28" s="729"/>
      <c r="O28" s="724"/>
      <c r="P28" s="724"/>
      <c r="Q28" s="724"/>
      <c r="R28" s="724"/>
      <c r="S28" s="724"/>
      <c r="T28" s="724"/>
      <c r="U28" s="724"/>
      <c r="V28" s="724"/>
      <c r="W28" s="724"/>
      <c r="X28" s="724"/>
      <c r="Y28" s="724"/>
      <c r="Z28" s="730"/>
      <c r="AA28" s="730"/>
    </row>
    <row r="29" spans="1:27" s="731" customFormat="1" ht="16.5" customHeight="1">
      <c r="A29" s="1997" t="s">
        <v>52</v>
      </c>
      <c r="B29" s="1998">
        <f t="shared" ref="B29:H29" si="0">((B27/RIGHT(B26,7))*100)-100</f>
        <v>-4.9111949251894771E-2</v>
      </c>
      <c r="C29" s="1998">
        <f t="shared" si="0"/>
        <v>-5.7342460226436742E-2</v>
      </c>
      <c r="D29" s="1998">
        <f t="shared" si="0"/>
        <v>-7.6258355869853744E-2</v>
      </c>
      <c r="E29" s="1998">
        <f t="shared" si="0"/>
        <v>-6.7311858454260687E-2</v>
      </c>
      <c r="F29" s="1998">
        <f t="shared" si="0"/>
        <v>1.6754801001948323</v>
      </c>
      <c r="G29" s="1998">
        <f t="shared" si="0"/>
        <v>-3.3692722371967676</v>
      </c>
      <c r="H29" s="1998">
        <f t="shared" si="0"/>
        <v>15.823122003196602</v>
      </c>
      <c r="I29" s="1999" t="s">
        <v>868</v>
      </c>
      <c r="J29" s="1998">
        <f>((J27/RIGHT(J26,7))*100)-100</f>
        <v>12.357528494301135</v>
      </c>
      <c r="K29" s="1998">
        <f>((K27/RIGHT(K26,7))*100)-100</f>
        <v>11.059907834101381</v>
      </c>
      <c r="L29" s="1999" t="s">
        <v>868</v>
      </c>
      <c r="M29" s="2000" t="s">
        <v>868</v>
      </c>
      <c r="N29" s="729"/>
      <c r="O29" s="724"/>
      <c r="P29" s="724"/>
      <c r="Q29" s="724"/>
      <c r="R29" s="724"/>
      <c r="S29" s="724"/>
      <c r="T29" s="724"/>
      <c r="U29" s="724"/>
      <c r="V29" s="724"/>
      <c r="W29" s="724"/>
      <c r="X29" s="724"/>
      <c r="Y29" s="724"/>
      <c r="Z29" s="730"/>
      <c r="AA29" s="730"/>
    </row>
    <row r="30" spans="1:27" s="731" customFormat="1" ht="16.5" customHeight="1" thickBot="1">
      <c r="A30" s="2001" t="s">
        <v>36</v>
      </c>
      <c r="B30" s="2007">
        <f>((B27/B15)*100)-100</f>
        <v>-2.7373786313944493E-4</v>
      </c>
      <c r="C30" s="2007">
        <f t="shared" ref="C30:H30" si="1">((C27/C15)*100)-100</f>
        <v>-1.0492806203204736</v>
      </c>
      <c r="D30" s="2007">
        <f t="shared" si="1"/>
        <v>-1.1388269701902942</v>
      </c>
      <c r="E30" s="2007">
        <f t="shared" si="1"/>
        <v>-1.0964909443934943</v>
      </c>
      <c r="F30" s="2007">
        <f t="shared" si="1"/>
        <v>18.872836131719367</v>
      </c>
      <c r="G30" s="2007">
        <f>((G27/G15)*100)-100</f>
        <v>-2.3160762942779201</v>
      </c>
      <c r="H30" s="2007">
        <f t="shared" si="1"/>
        <v>5.4827753517709681</v>
      </c>
      <c r="I30" s="2002" t="s">
        <v>868</v>
      </c>
      <c r="J30" s="2007">
        <f>((J27/J15)*100)-100</f>
        <v>1.9042437431991317</v>
      </c>
      <c r="K30" s="2007">
        <f>((K27/K15)*100)-100</f>
        <v>-13.153153153153156</v>
      </c>
      <c r="L30" s="2002" t="s">
        <v>868</v>
      </c>
      <c r="M30" s="2002" t="s">
        <v>868</v>
      </c>
      <c r="N30" s="729"/>
      <c r="O30" s="724"/>
      <c r="P30" s="724"/>
      <c r="Q30" s="724"/>
      <c r="R30" s="724"/>
      <c r="S30" s="724"/>
      <c r="T30" s="724"/>
      <c r="U30" s="724"/>
      <c r="V30" s="724"/>
      <c r="W30" s="724"/>
      <c r="X30" s="724"/>
      <c r="Y30" s="724"/>
      <c r="Z30" s="730"/>
      <c r="AA30" s="730"/>
    </row>
    <row r="31" spans="1:27" s="731" customFormat="1" ht="16.5" customHeight="1">
      <c r="A31" s="2003" t="s">
        <v>1005</v>
      </c>
      <c r="B31" s="2003" t="s">
        <v>1006</v>
      </c>
      <c r="C31" s="2003"/>
      <c r="D31" s="2003"/>
      <c r="E31" s="2003"/>
      <c r="F31" s="2003"/>
      <c r="G31" s="2003"/>
      <c r="H31" s="2003"/>
      <c r="I31" s="2003"/>
      <c r="J31" s="2003"/>
      <c r="K31" s="2003"/>
      <c r="L31" s="2003"/>
      <c r="M31" s="730"/>
      <c r="N31" s="729"/>
      <c r="O31" s="724"/>
      <c r="P31" s="724"/>
      <c r="Q31" s="724"/>
      <c r="R31" s="724"/>
      <c r="S31" s="724"/>
      <c r="T31" s="724"/>
      <c r="U31" s="724"/>
      <c r="V31" s="724"/>
      <c r="W31" s="724"/>
      <c r="X31" s="724"/>
      <c r="Y31" s="724"/>
      <c r="Z31" s="730"/>
      <c r="AA31" s="730"/>
    </row>
    <row r="32" spans="1:27" s="731" customFormat="1" ht="16.5" customHeight="1">
      <c r="A32" s="2003"/>
      <c r="B32" s="2003" t="s">
        <v>1007</v>
      </c>
      <c r="C32" s="2003"/>
      <c r="D32" s="2003"/>
      <c r="E32" s="2003"/>
      <c r="F32" s="2003"/>
      <c r="G32" s="2003"/>
      <c r="H32" s="2003"/>
      <c r="I32" s="2003"/>
      <c r="J32" s="2003"/>
      <c r="K32" s="2003"/>
      <c r="L32" s="2003"/>
      <c r="M32" s="730"/>
      <c r="N32" s="729"/>
      <c r="O32" s="724"/>
      <c r="P32" s="724"/>
      <c r="Q32" s="724"/>
      <c r="R32" s="724"/>
      <c r="S32" s="724"/>
      <c r="T32" s="724"/>
      <c r="U32" s="724"/>
      <c r="V32" s="724"/>
      <c r="W32" s="724"/>
      <c r="X32" s="724"/>
      <c r="Y32" s="724"/>
      <c r="Z32" s="730"/>
      <c r="AA32" s="730"/>
    </row>
    <row r="33" spans="1:27" s="731" customFormat="1" ht="16.5" customHeight="1">
      <c r="A33" s="2003"/>
      <c r="B33" s="2003" t="s">
        <v>1008</v>
      </c>
      <c r="C33" s="2003"/>
      <c r="D33" s="2003"/>
      <c r="E33" s="2003"/>
      <c r="F33" s="2003"/>
      <c r="G33" s="2003"/>
      <c r="H33" s="2003"/>
      <c r="I33" s="2003"/>
      <c r="J33" s="2003"/>
      <c r="K33" s="2003"/>
      <c r="L33" s="2003"/>
      <c r="M33" s="730"/>
      <c r="N33" s="729"/>
      <c r="O33" s="724"/>
      <c r="P33" s="724"/>
      <c r="Q33" s="724"/>
      <c r="R33" s="724"/>
      <c r="S33" s="724"/>
      <c r="T33" s="724"/>
      <c r="U33" s="724"/>
      <c r="V33" s="724"/>
      <c r="W33" s="724"/>
      <c r="X33" s="724"/>
      <c r="Y33" s="724"/>
      <c r="Z33" s="730"/>
      <c r="AA33" s="730"/>
    </row>
    <row r="34" spans="1:27" s="731" customFormat="1" ht="16.5" customHeight="1">
      <c r="A34" s="2003"/>
      <c r="B34" s="2003" t="s">
        <v>1009</v>
      </c>
      <c r="C34" s="2003"/>
      <c r="D34" s="2003"/>
      <c r="E34" s="2003"/>
      <c r="F34" s="2003"/>
      <c r="G34" s="2003"/>
      <c r="H34" s="2003"/>
      <c r="I34" s="2003"/>
      <c r="J34" s="2003"/>
      <c r="K34" s="2003"/>
      <c r="L34" s="2003"/>
      <c r="M34" s="730"/>
      <c r="N34" s="729"/>
      <c r="O34" s="724"/>
      <c r="P34" s="724"/>
      <c r="Q34" s="724"/>
      <c r="R34" s="724"/>
      <c r="S34" s="724"/>
      <c r="T34" s="724"/>
      <c r="U34" s="724"/>
      <c r="V34" s="724"/>
      <c r="W34" s="724"/>
      <c r="X34" s="724"/>
      <c r="Y34" s="724"/>
      <c r="Z34" s="730"/>
      <c r="AA34" s="730"/>
    </row>
    <row r="35" spans="1:27" s="731" customFormat="1" ht="16.5" customHeight="1">
      <c r="A35" s="2003"/>
      <c r="B35" s="2003" t="s">
        <v>1010</v>
      </c>
      <c r="C35" s="2003"/>
      <c r="D35" s="2003"/>
      <c r="E35" s="2003"/>
      <c r="F35" s="2003"/>
      <c r="G35" s="2003"/>
      <c r="H35" s="2003"/>
      <c r="I35" s="2003"/>
      <c r="J35" s="2003"/>
      <c r="K35" s="2003"/>
      <c r="L35" s="2003"/>
      <c r="M35" s="730"/>
      <c r="N35" s="729"/>
      <c r="O35" s="724"/>
      <c r="P35" s="724"/>
      <c r="Q35" s="724"/>
      <c r="R35" s="724"/>
      <c r="S35" s="724"/>
      <c r="T35" s="724"/>
      <c r="U35" s="724"/>
      <c r="V35" s="724"/>
      <c r="W35" s="724"/>
      <c r="X35" s="724"/>
      <c r="Y35" s="724"/>
      <c r="Z35" s="730"/>
      <c r="AA35" s="730"/>
    </row>
    <row r="36" spans="1:27" s="731" customFormat="1" ht="16.5" customHeight="1">
      <c r="A36" s="2003"/>
      <c r="B36" s="2003" t="s">
        <v>1011</v>
      </c>
      <c r="C36" s="2003"/>
      <c r="D36" s="2003"/>
      <c r="E36" s="2003"/>
      <c r="F36" s="2003"/>
      <c r="G36" s="2003"/>
      <c r="H36" s="2003"/>
      <c r="I36" s="2003"/>
      <c r="J36" s="2003"/>
      <c r="K36" s="2003"/>
      <c r="L36" s="2003"/>
      <c r="M36" s="730"/>
      <c r="N36" s="729"/>
      <c r="O36" s="724"/>
      <c r="P36" s="724"/>
      <c r="Q36" s="724"/>
      <c r="R36" s="724"/>
      <c r="S36" s="724"/>
      <c r="T36" s="724"/>
      <c r="U36" s="724"/>
      <c r="V36" s="724"/>
      <c r="W36" s="724"/>
      <c r="X36" s="724"/>
      <c r="Y36" s="724"/>
      <c r="Z36" s="730"/>
      <c r="AA36" s="730"/>
    </row>
    <row r="37" spans="1:27" s="731" customFormat="1" ht="16.5" customHeight="1">
      <c r="A37" s="2003"/>
      <c r="B37" s="2003" t="s">
        <v>1012</v>
      </c>
      <c r="C37" s="2003"/>
      <c r="D37" s="2003"/>
      <c r="E37" s="2003"/>
      <c r="F37" s="2003"/>
      <c r="G37" s="2003"/>
      <c r="H37" s="2003"/>
      <c r="I37" s="2003"/>
      <c r="J37" s="2003"/>
      <c r="K37" s="2003"/>
      <c r="L37" s="2003"/>
      <c r="M37" s="730"/>
      <c r="N37" s="729"/>
      <c r="O37" s="724"/>
      <c r="P37" s="724"/>
      <c r="Q37" s="724"/>
      <c r="R37" s="724"/>
      <c r="S37" s="724"/>
      <c r="T37" s="724"/>
      <c r="U37" s="724"/>
      <c r="V37" s="724"/>
      <c r="W37" s="724"/>
      <c r="X37" s="724"/>
      <c r="Y37" s="724"/>
      <c r="Z37" s="730"/>
      <c r="AA37" s="730"/>
    </row>
    <row r="38" spans="1:27" s="731" customFormat="1" ht="16.5" customHeight="1">
      <c r="A38" s="730"/>
      <c r="C38" s="730"/>
      <c r="D38" s="730"/>
      <c r="E38" s="730"/>
      <c r="F38" s="730"/>
      <c r="G38" s="730"/>
      <c r="H38" s="730"/>
      <c r="I38" s="730"/>
      <c r="J38" s="730"/>
      <c r="K38" s="730"/>
      <c r="L38" s="730"/>
      <c r="M38" s="730"/>
      <c r="N38" s="729"/>
      <c r="O38" s="724"/>
      <c r="P38" s="724"/>
      <c r="Q38" s="724"/>
      <c r="R38" s="724"/>
      <c r="S38" s="724"/>
      <c r="T38" s="724"/>
      <c r="U38" s="724"/>
      <c r="V38" s="724"/>
      <c r="W38" s="724"/>
      <c r="X38" s="724"/>
      <c r="Y38" s="724"/>
      <c r="Z38" s="730"/>
      <c r="AA38" s="730"/>
    </row>
    <row r="39" spans="1:27" s="731" customFormat="1" ht="16.5" customHeight="1">
      <c r="A39" s="730"/>
      <c r="C39" s="730"/>
      <c r="D39" s="730"/>
      <c r="E39" s="730"/>
      <c r="F39" s="730"/>
      <c r="G39" s="730"/>
      <c r="H39" s="730"/>
      <c r="I39" s="730"/>
      <c r="J39" s="730"/>
      <c r="K39" s="730"/>
      <c r="L39" s="730"/>
      <c r="M39" s="730"/>
      <c r="N39" s="729"/>
      <c r="O39" s="724"/>
      <c r="P39" s="724"/>
      <c r="Q39" s="724"/>
      <c r="R39" s="724"/>
      <c r="S39" s="724"/>
      <c r="T39" s="724"/>
      <c r="U39" s="724"/>
      <c r="V39" s="724"/>
      <c r="W39" s="724"/>
      <c r="X39" s="724"/>
      <c r="Y39" s="724"/>
      <c r="Z39" s="730"/>
      <c r="AA39" s="730"/>
    </row>
    <row r="40" spans="1:27" s="731" customFormat="1" ht="16.5" customHeight="1">
      <c r="A40" s="730"/>
      <c r="B40" s="730"/>
      <c r="C40" s="730"/>
      <c r="D40" s="730"/>
      <c r="E40" s="730"/>
      <c r="F40" s="730"/>
      <c r="G40" s="730"/>
      <c r="H40" s="730"/>
      <c r="I40" s="730"/>
      <c r="J40" s="730"/>
      <c r="K40" s="730"/>
      <c r="L40" s="730"/>
      <c r="M40" s="730"/>
      <c r="N40" s="730"/>
      <c r="O40" s="730"/>
      <c r="P40" s="730"/>
      <c r="Q40" s="730"/>
      <c r="R40" s="730"/>
      <c r="S40" s="730"/>
      <c r="T40" s="730"/>
      <c r="U40" s="730"/>
      <c r="V40" s="730"/>
      <c r="W40" s="730"/>
      <c r="X40" s="730"/>
      <c r="Y40" s="730"/>
      <c r="Z40" s="730"/>
      <c r="AA40" s="730"/>
    </row>
    <row r="41" spans="1:27" s="731" customFormat="1" ht="16.5" customHeight="1">
      <c r="A41" s="730"/>
      <c r="B41" s="730"/>
      <c r="C41" s="730"/>
      <c r="D41" s="730"/>
      <c r="E41" s="730"/>
      <c r="F41" s="730"/>
      <c r="G41" s="730"/>
      <c r="H41" s="730"/>
      <c r="I41" s="730"/>
      <c r="J41" s="730"/>
      <c r="K41" s="730"/>
      <c r="L41" s="730"/>
      <c r="M41" s="730"/>
      <c r="N41" s="730"/>
      <c r="O41" s="730"/>
      <c r="P41" s="730"/>
      <c r="Q41" s="730"/>
      <c r="R41" s="730"/>
      <c r="S41" s="730"/>
      <c r="T41" s="730"/>
      <c r="U41" s="730"/>
      <c r="V41" s="730"/>
      <c r="W41" s="730"/>
      <c r="X41" s="730"/>
      <c r="Y41" s="730"/>
      <c r="Z41" s="730"/>
      <c r="AA41" s="730"/>
    </row>
    <row r="42" spans="1:27" s="731" customFormat="1" ht="16.5" customHeight="1">
      <c r="A42" s="724"/>
      <c r="B42" s="724"/>
      <c r="C42" s="724"/>
      <c r="D42" s="724"/>
      <c r="E42" s="724"/>
      <c r="F42" s="724"/>
      <c r="G42" s="724"/>
      <c r="H42" s="724"/>
      <c r="I42" s="724"/>
      <c r="J42" s="724"/>
      <c r="K42" s="724"/>
      <c r="L42" s="724"/>
      <c r="M42" s="724"/>
      <c r="N42" s="730"/>
      <c r="O42" s="730"/>
      <c r="P42" s="730"/>
      <c r="Q42" s="730"/>
      <c r="R42" s="730"/>
      <c r="S42" s="730"/>
      <c r="T42" s="730"/>
      <c r="U42" s="730"/>
      <c r="V42" s="730"/>
      <c r="W42" s="730"/>
      <c r="X42" s="730"/>
      <c r="Y42" s="730"/>
      <c r="Z42" s="730"/>
      <c r="AA42" s="730"/>
    </row>
    <row r="43" spans="1:27" s="731" customFormat="1" ht="16.5" customHeight="1">
      <c r="A43" s="720"/>
      <c r="B43" s="720"/>
      <c r="C43" s="720"/>
      <c r="D43" s="720"/>
      <c r="E43" s="720"/>
      <c r="F43" s="720"/>
      <c r="G43" s="720"/>
      <c r="H43" s="720"/>
      <c r="I43" s="720"/>
      <c r="J43" s="732"/>
      <c r="K43" s="720"/>
      <c r="L43" s="720"/>
      <c r="M43" s="720"/>
      <c r="N43" s="730"/>
      <c r="O43" s="730"/>
      <c r="P43" s="730"/>
      <c r="Q43" s="730"/>
      <c r="R43" s="730"/>
      <c r="S43" s="730"/>
      <c r="T43" s="730"/>
      <c r="U43" s="730"/>
      <c r="V43" s="730"/>
      <c r="W43" s="730"/>
      <c r="X43" s="730"/>
      <c r="Y43" s="730"/>
      <c r="Z43" s="730"/>
      <c r="AA43" s="730"/>
    </row>
    <row r="44" spans="1:27" s="731" customFormat="1" ht="16.5" customHeight="1">
      <c r="A44" s="720"/>
      <c r="B44" s="720"/>
      <c r="C44" s="720"/>
      <c r="D44" s="720"/>
      <c r="E44" s="720"/>
      <c r="F44" s="720"/>
      <c r="G44" s="720"/>
      <c r="H44" s="720"/>
      <c r="I44" s="720"/>
      <c r="J44" s="720"/>
      <c r="K44" s="720"/>
      <c r="L44" s="720"/>
      <c r="M44" s="720"/>
      <c r="N44" s="730"/>
      <c r="O44" s="730"/>
      <c r="P44" s="730"/>
      <c r="Q44" s="730"/>
      <c r="R44" s="730"/>
      <c r="S44" s="730"/>
      <c r="T44" s="730"/>
      <c r="U44" s="730"/>
      <c r="V44" s="730"/>
      <c r="W44" s="730"/>
      <c r="X44" s="730"/>
      <c r="Y44" s="730"/>
      <c r="Z44" s="730"/>
      <c r="AA44" s="730"/>
    </row>
    <row r="45" spans="1:27" s="731" customFormat="1" ht="14.25" customHeight="1">
      <c r="A45" s="724"/>
      <c r="B45" s="724"/>
      <c r="C45" s="724"/>
      <c r="D45" s="724"/>
      <c r="E45" s="724"/>
      <c r="F45" s="724"/>
      <c r="G45" s="724"/>
      <c r="H45" s="724"/>
      <c r="I45" s="724"/>
      <c r="J45" s="724"/>
      <c r="K45" s="724"/>
      <c r="L45" s="724"/>
      <c r="M45" s="724"/>
      <c r="N45" s="730"/>
      <c r="O45" s="730"/>
      <c r="P45" s="730"/>
      <c r="Q45" s="730"/>
      <c r="R45" s="730"/>
      <c r="S45" s="730"/>
      <c r="T45" s="730"/>
      <c r="U45" s="730"/>
      <c r="V45" s="730"/>
      <c r="W45" s="730"/>
      <c r="X45" s="730"/>
      <c r="Y45" s="730"/>
      <c r="Z45" s="730"/>
      <c r="AA45" s="730"/>
    </row>
    <row r="46" spans="1:27" s="731" customFormat="1" ht="14.25" customHeight="1">
      <c r="A46" s="724"/>
      <c r="B46" s="724"/>
      <c r="C46" s="724"/>
      <c r="D46" s="724"/>
      <c r="E46" s="724"/>
      <c r="F46" s="724"/>
      <c r="G46" s="724"/>
      <c r="H46" s="724"/>
      <c r="I46" s="724"/>
      <c r="J46" s="724"/>
      <c r="K46" s="724"/>
      <c r="L46" s="724"/>
      <c r="M46" s="724"/>
      <c r="N46" s="730"/>
      <c r="O46" s="730"/>
      <c r="P46" s="730"/>
      <c r="Q46" s="730"/>
      <c r="R46" s="730"/>
      <c r="S46" s="730"/>
      <c r="T46" s="730"/>
      <c r="U46" s="730"/>
      <c r="V46" s="730"/>
      <c r="W46" s="730"/>
      <c r="X46" s="730"/>
      <c r="Y46" s="730"/>
      <c r="Z46" s="730"/>
      <c r="AA46" s="730"/>
    </row>
    <row r="47" spans="1:27" s="731" customFormat="1" ht="14.25" customHeight="1">
      <c r="A47" s="724"/>
      <c r="B47" s="724"/>
      <c r="C47" s="724"/>
      <c r="D47" s="724"/>
      <c r="E47" s="724"/>
      <c r="F47" s="724"/>
      <c r="G47" s="724"/>
      <c r="H47" s="724"/>
      <c r="I47" s="724"/>
      <c r="J47" s="724"/>
      <c r="K47" s="724"/>
      <c r="L47" s="724"/>
      <c r="M47" s="724"/>
      <c r="N47" s="730"/>
      <c r="O47" s="730"/>
      <c r="P47" s="730"/>
      <c r="Q47" s="730"/>
      <c r="R47" s="730"/>
      <c r="S47" s="730"/>
      <c r="T47" s="730"/>
      <c r="U47" s="730"/>
      <c r="V47" s="730"/>
      <c r="W47" s="730"/>
      <c r="X47" s="730"/>
      <c r="Y47" s="730"/>
      <c r="Z47" s="730"/>
      <c r="AA47" s="730"/>
    </row>
    <row r="48" spans="1:27" s="731" customFormat="1" ht="14.25" customHeight="1">
      <c r="A48" s="724"/>
      <c r="B48" s="724"/>
      <c r="C48" s="724"/>
      <c r="D48" s="724"/>
      <c r="E48" s="724"/>
      <c r="F48" s="724"/>
      <c r="G48" s="724"/>
      <c r="H48" s="724"/>
      <c r="I48" s="724"/>
      <c r="J48" s="724"/>
      <c r="K48" s="724"/>
      <c r="L48" s="724"/>
      <c r="M48" s="724"/>
      <c r="N48" s="730"/>
      <c r="O48" s="730"/>
      <c r="P48" s="730"/>
      <c r="Q48" s="730"/>
      <c r="R48" s="730"/>
      <c r="S48" s="730"/>
      <c r="T48" s="730"/>
      <c r="U48" s="730"/>
      <c r="V48" s="730"/>
      <c r="W48" s="730"/>
      <c r="X48" s="730"/>
      <c r="Y48" s="730"/>
      <c r="Z48" s="730"/>
      <c r="AA48" s="730"/>
    </row>
    <row r="49" spans="1:27" ht="20.25" customHeight="1">
      <c r="A49" s="724"/>
      <c r="B49" s="724"/>
      <c r="C49" s="724"/>
      <c r="D49" s="724"/>
      <c r="E49" s="724"/>
      <c r="F49" s="724"/>
      <c r="G49" s="724"/>
      <c r="H49" s="724"/>
      <c r="I49" s="724"/>
      <c r="J49" s="724"/>
      <c r="K49" s="724"/>
      <c r="L49" s="724"/>
      <c r="M49" s="724"/>
      <c r="N49" s="730"/>
      <c r="O49" s="730"/>
      <c r="P49" s="730"/>
      <c r="Q49" s="730"/>
      <c r="R49" s="730"/>
      <c r="S49" s="730"/>
      <c r="T49" s="730"/>
      <c r="U49" s="730"/>
      <c r="V49" s="730"/>
      <c r="W49" s="730"/>
      <c r="X49" s="730"/>
      <c r="Y49" s="730"/>
      <c r="Z49" s="724"/>
      <c r="AA49" s="724"/>
    </row>
    <row r="50" spans="1:27" s="38" customFormat="1" ht="22.5" customHeight="1">
      <c r="A50" s="724"/>
      <c r="B50" s="724"/>
      <c r="C50" s="724"/>
      <c r="D50" s="724"/>
      <c r="E50" s="724"/>
      <c r="F50" s="724"/>
      <c r="G50" s="724"/>
      <c r="H50" s="724"/>
      <c r="I50" s="724"/>
      <c r="J50" s="724"/>
      <c r="K50" s="724"/>
      <c r="L50" s="724"/>
      <c r="M50" s="724"/>
      <c r="N50" s="730"/>
      <c r="O50" s="730"/>
      <c r="P50" s="730"/>
      <c r="Q50" s="730"/>
      <c r="R50" s="730"/>
      <c r="S50" s="730"/>
      <c r="T50" s="730"/>
      <c r="U50" s="730"/>
      <c r="V50" s="730"/>
      <c r="W50" s="730"/>
      <c r="X50" s="730"/>
      <c r="Y50" s="730"/>
      <c r="Z50" s="720"/>
      <c r="AA50" s="720"/>
    </row>
    <row r="51" spans="1:27" s="38" customFormat="1" ht="15.75" customHeight="1">
      <c r="A51" s="724"/>
      <c r="B51" s="724"/>
      <c r="C51" s="724"/>
      <c r="D51" s="724"/>
      <c r="E51" s="724"/>
      <c r="F51" s="724"/>
      <c r="G51" s="724"/>
      <c r="H51" s="724"/>
      <c r="I51" s="724"/>
      <c r="J51" s="724"/>
      <c r="K51" s="724"/>
      <c r="L51" s="724"/>
      <c r="M51" s="724"/>
      <c r="N51" s="720"/>
      <c r="O51" s="724"/>
      <c r="P51" s="724"/>
      <c r="Q51" s="724"/>
      <c r="R51" s="724"/>
      <c r="S51" s="724"/>
      <c r="T51" s="724"/>
      <c r="U51" s="724"/>
      <c r="V51" s="724"/>
      <c r="W51" s="724"/>
      <c r="X51" s="724"/>
      <c r="Y51" s="724"/>
      <c r="Z51" s="720"/>
      <c r="AA51" s="720"/>
    </row>
    <row r="52" spans="1:27" ht="19">
      <c r="A52" s="724"/>
      <c r="B52" s="724"/>
      <c r="C52" s="724"/>
      <c r="D52" s="724"/>
      <c r="E52" s="724"/>
      <c r="F52" s="724"/>
      <c r="G52" s="724"/>
      <c r="H52" s="724"/>
      <c r="I52" s="724"/>
      <c r="J52" s="724"/>
      <c r="K52" s="724"/>
      <c r="L52" s="724"/>
      <c r="M52" s="724"/>
      <c r="N52" s="720"/>
      <c r="O52" s="720"/>
      <c r="P52" s="720"/>
      <c r="Q52" s="2089" t="s">
        <v>1013</v>
      </c>
      <c r="R52" s="720"/>
      <c r="S52" s="720"/>
      <c r="T52" s="720"/>
      <c r="U52" s="720"/>
      <c r="V52" s="2089"/>
      <c r="W52" s="720"/>
      <c r="X52" s="38"/>
      <c r="Y52" s="733"/>
      <c r="Z52" s="724"/>
      <c r="AA52" s="724"/>
    </row>
    <row r="53" spans="1:27" ht="14.5" thickBot="1">
      <c r="A53" s="724"/>
      <c r="B53" s="724"/>
      <c r="C53" s="724"/>
      <c r="D53" s="724"/>
      <c r="E53" s="724"/>
      <c r="F53" s="724"/>
      <c r="G53" s="724"/>
      <c r="H53" s="724"/>
      <c r="I53" s="724"/>
      <c r="J53" s="724"/>
      <c r="K53" s="724"/>
      <c r="L53" s="724"/>
      <c r="M53" s="724"/>
      <c r="N53" s="724"/>
      <c r="O53" s="720" t="s">
        <v>1014</v>
      </c>
      <c r="P53" s="720"/>
      <c r="Q53" s="1757"/>
      <c r="R53" s="1757"/>
      <c r="S53" s="1757"/>
      <c r="T53" s="1757"/>
      <c r="U53" s="1757"/>
      <c r="V53" s="1757"/>
      <c r="W53" s="1757"/>
      <c r="X53" s="2297" t="s">
        <v>1015</v>
      </c>
      <c r="Y53" s="2297"/>
      <c r="Z53" s="724"/>
      <c r="AA53" s="724"/>
    </row>
    <row r="54" spans="1:27">
      <c r="A54" s="724"/>
      <c r="B54" s="724"/>
      <c r="C54" s="724"/>
      <c r="D54" s="724"/>
      <c r="E54" s="724"/>
      <c r="F54" s="724"/>
      <c r="G54" s="724"/>
      <c r="H54" s="724"/>
      <c r="I54" s="724"/>
      <c r="J54" s="724"/>
      <c r="K54" s="724"/>
      <c r="L54" s="724"/>
      <c r="M54" s="724"/>
      <c r="N54" s="724"/>
      <c r="O54" s="734"/>
      <c r="P54" s="735"/>
      <c r="Q54" s="1754"/>
      <c r="R54" s="1754"/>
      <c r="S54" s="1754"/>
      <c r="T54" s="1754"/>
      <c r="U54" s="1754"/>
      <c r="V54" s="1754"/>
      <c r="W54" s="1754"/>
      <c r="X54" s="1754"/>
      <c r="Y54" s="735"/>
      <c r="Z54" s="724"/>
      <c r="AA54" s="724"/>
    </row>
    <row r="55" spans="1:27">
      <c r="A55" s="724"/>
      <c r="B55" s="724"/>
      <c r="C55" s="724"/>
      <c r="D55" s="724"/>
      <c r="E55" s="724"/>
      <c r="F55" s="724"/>
      <c r="G55" s="724"/>
      <c r="H55" s="724"/>
      <c r="I55" s="724"/>
      <c r="J55" s="724"/>
      <c r="K55" s="724"/>
      <c r="L55" s="724"/>
      <c r="M55" s="724"/>
      <c r="N55" s="724"/>
      <c r="O55" s="1359" t="s">
        <v>5</v>
      </c>
      <c r="P55" s="1758" t="s">
        <v>1016</v>
      </c>
      <c r="Q55" s="1758" t="s">
        <v>1017</v>
      </c>
      <c r="R55" s="1758" t="s">
        <v>1018</v>
      </c>
      <c r="S55" s="1758" t="s">
        <v>1019</v>
      </c>
      <c r="T55" s="1758" t="s">
        <v>1020</v>
      </c>
      <c r="U55" s="1758" t="s">
        <v>1021</v>
      </c>
      <c r="V55" s="1758" t="s">
        <v>1022</v>
      </c>
      <c r="W55" s="1758" t="s">
        <v>224</v>
      </c>
      <c r="X55" s="1758" t="s">
        <v>1023</v>
      </c>
      <c r="Y55" s="1758" t="s">
        <v>1024</v>
      </c>
      <c r="Z55" s="724"/>
      <c r="AA55" s="724"/>
    </row>
    <row r="56" spans="1:27">
      <c r="A56" s="724"/>
      <c r="B56" s="724"/>
      <c r="C56" s="724"/>
      <c r="D56" s="724"/>
      <c r="E56" s="724"/>
      <c r="F56" s="724"/>
      <c r="G56" s="724"/>
      <c r="H56" s="724"/>
      <c r="I56" s="724"/>
      <c r="J56" s="724"/>
      <c r="K56" s="724"/>
      <c r="L56" s="724"/>
      <c r="M56" s="724"/>
      <c r="N56" s="724"/>
      <c r="O56" s="736"/>
      <c r="P56" s="737"/>
      <c r="Q56" s="737"/>
      <c r="R56" s="737"/>
      <c r="S56" s="737"/>
      <c r="T56" s="737"/>
      <c r="U56" s="737"/>
      <c r="V56" s="738"/>
      <c r="W56" s="738"/>
      <c r="X56" s="737"/>
      <c r="Y56" s="737"/>
      <c r="Z56" s="724"/>
    </row>
    <row r="57" spans="1:27">
      <c r="A57" s="724"/>
      <c r="B57" s="724"/>
      <c r="C57" s="724"/>
      <c r="D57" s="724"/>
      <c r="E57" s="724"/>
      <c r="F57" s="724"/>
      <c r="G57" s="724"/>
      <c r="H57" s="724"/>
      <c r="I57" s="724"/>
      <c r="J57" s="724"/>
      <c r="K57" s="724"/>
      <c r="L57" s="724"/>
      <c r="M57" s="724"/>
      <c r="N57" s="724"/>
      <c r="O57" s="739"/>
      <c r="P57" s="1759"/>
      <c r="Q57" s="1759"/>
      <c r="R57" s="1759"/>
      <c r="S57" s="1759"/>
      <c r="T57" s="1759"/>
      <c r="U57" s="1759"/>
      <c r="V57" s="1759"/>
      <c r="W57" s="1759" t="s">
        <v>477</v>
      </c>
      <c r="X57" s="1759" t="s">
        <v>477</v>
      </c>
      <c r="Y57" s="1759" t="s">
        <v>477</v>
      </c>
      <c r="Z57" s="724"/>
      <c r="AA57" s="724"/>
    </row>
    <row r="58" spans="1:27" ht="14.25" customHeight="1">
      <c r="A58" s="724"/>
      <c r="B58" s="724"/>
      <c r="C58" s="724"/>
      <c r="D58" s="724"/>
      <c r="E58" s="724"/>
      <c r="F58" s="724"/>
      <c r="G58" s="724"/>
      <c r="H58" s="724"/>
      <c r="I58" s="724"/>
      <c r="J58" s="724"/>
      <c r="K58" s="724"/>
      <c r="L58" s="724"/>
      <c r="M58" s="724"/>
      <c r="N58" s="724"/>
      <c r="O58" s="1985" t="s">
        <v>1929</v>
      </c>
      <c r="P58" s="1760">
        <v>5111</v>
      </c>
      <c r="Q58" s="1760">
        <v>819</v>
      </c>
      <c r="R58" s="1994">
        <v>1339</v>
      </c>
      <c r="S58" s="1994">
        <v>1756</v>
      </c>
      <c r="T58" s="1994">
        <v>1142</v>
      </c>
      <c r="U58" s="1994">
        <v>1080</v>
      </c>
      <c r="V58" s="1994">
        <v>1453</v>
      </c>
      <c r="W58" s="1994">
        <v>596515</v>
      </c>
      <c r="X58" s="1994">
        <v>124401</v>
      </c>
      <c r="Y58" s="1994">
        <v>102514</v>
      </c>
      <c r="Z58" s="724"/>
      <c r="AA58" s="724"/>
    </row>
    <row r="59" spans="1:27" ht="14.25" customHeight="1">
      <c r="A59" s="724"/>
      <c r="B59" s="724"/>
      <c r="C59" s="724"/>
      <c r="D59" s="724"/>
      <c r="E59" s="724"/>
      <c r="F59" s="724"/>
      <c r="G59" s="724"/>
      <c r="H59" s="724"/>
      <c r="I59" s="724"/>
      <c r="J59" s="724"/>
      <c r="K59" s="724"/>
      <c r="L59" s="724"/>
      <c r="M59" s="724"/>
      <c r="N59" s="724"/>
      <c r="O59" s="1985" t="s">
        <v>197</v>
      </c>
      <c r="P59" s="1760">
        <v>5110</v>
      </c>
      <c r="Q59" s="1760">
        <v>814</v>
      </c>
      <c r="R59" s="1760">
        <v>1325</v>
      </c>
      <c r="S59" s="1760">
        <v>1747</v>
      </c>
      <c r="T59" s="1760">
        <v>1134</v>
      </c>
      <c r="U59" s="1760">
        <v>1072</v>
      </c>
      <c r="V59" s="1760">
        <v>1461</v>
      </c>
      <c r="W59" s="1760">
        <v>594415</v>
      </c>
      <c r="X59" s="1760">
        <v>123854</v>
      </c>
      <c r="Y59" s="1760">
        <v>101913</v>
      </c>
      <c r="Z59" s="724"/>
      <c r="AA59" s="724"/>
    </row>
    <row r="60" spans="1:27" ht="14.25" customHeight="1">
      <c r="A60" s="724"/>
      <c r="B60" s="724"/>
      <c r="C60" s="724"/>
      <c r="D60" s="724"/>
      <c r="E60" s="724"/>
      <c r="F60" s="724"/>
      <c r="G60" s="724"/>
      <c r="H60" s="724"/>
      <c r="I60" s="724"/>
      <c r="J60" s="724"/>
      <c r="K60" s="724"/>
      <c r="L60" s="724"/>
      <c r="M60" s="724"/>
      <c r="N60" s="724"/>
      <c r="O60" s="1985" t="s">
        <v>632</v>
      </c>
      <c r="P60" s="1760">
        <v>5135</v>
      </c>
      <c r="Q60" s="1760">
        <v>811</v>
      </c>
      <c r="R60" s="1760">
        <v>1312</v>
      </c>
      <c r="S60" s="1760">
        <v>1738</v>
      </c>
      <c r="T60" s="1760">
        <v>1124</v>
      </c>
      <c r="U60" s="1760">
        <v>1070</v>
      </c>
      <c r="V60" s="1760">
        <v>1467</v>
      </c>
      <c r="W60" s="1760">
        <v>593128</v>
      </c>
      <c r="X60" s="1760">
        <v>123135</v>
      </c>
      <c r="Y60" s="1760">
        <v>101096</v>
      </c>
      <c r="Z60" s="724"/>
      <c r="AA60" s="724"/>
    </row>
    <row r="61" spans="1:27" ht="14.25" customHeight="1">
      <c r="A61" s="724"/>
      <c r="B61" s="724"/>
      <c r="C61" s="724"/>
      <c r="D61" s="724"/>
      <c r="E61" s="724"/>
      <c r="F61" s="724"/>
      <c r="G61" s="724"/>
      <c r="H61" s="724"/>
      <c r="I61" s="724"/>
      <c r="J61" s="724"/>
      <c r="K61" s="724"/>
      <c r="L61" s="724"/>
      <c r="M61" s="724"/>
      <c r="N61" s="724"/>
      <c r="O61" s="1988" t="s">
        <v>624</v>
      </c>
      <c r="P61" s="1994">
        <v>5123</v>
      </c>
      <c r="Q61" s="1760">
        <v>806</v>
      </c>
      <c r="R61" s="1760">
        <v>1297</v>
      </c>
      <c r="S61" s="1760">
        <v>1728</v>
      </c>
      <c r="T61" s="1760">
        <v>1115</v>
      </c>
      <c r="U61" s="1760">
        <v>1061</v>
      </c>
      <c r="V61" s="1760">
        <v>1460</v>
      </c>
      <c r="W61" s="1760">
        <v>591856</v>
      </c>
      <c r="X61" s="1760">
        <v>123066</v>
      </c>
      <c r="Y61" s="1760">
        <v>100493</v>
      </c>
      <c r="Z61" s="724"/>
      <c r="AA61" s="724"/>
    </row>
    <row r="62" spans="1:27" ht="14.25" customHeight="1">
      <c r="A62" s="724"/>
      <c r="B62" s="724"/>
      <c r="C62" s="724"/>
      <c r="D62" s="724"/>
      <c r="E62" s="724"/>
      <c r="F62" s="724"/>
      <c r="G62" s="724"/>
      <c r="H62" s="724"/>
      <c r="I62" s="724"/>
      <c r="J62" s="724"/>
      <c r="K62" s="724"/>
      <c r="L62" s="724"/>
      <c r="M62" s="724"/>
      <c r="N62" s="724"/>
      <c r="O62" s="1988" t="s">
        <v>1698</v>
      </c>
      <c r="P62" s="1760">
        <v>5118</v>
      </c>
      <c r="Q62" s="1760">
        <v>801</v>
      </c>
      <c r="R62" s="1760">
        <v>1283</v>
      </c>
      <c r="S62" s="1760">
        <v>1718</v>
      </c>
      <c r="T62" s="1760">
        <v>1106</v>
      </c>
      <c r="U62" s="1760">
        <v>1052</v>
      </c>
      <c r="V62" s="1760">
        <v>1469</v>
      </c>
      <c r="W62" s="1760">
        <v>589676</v>
      </c>
      <c r="X62" s="1760">
        <v>122926</v>
      </c>
      <c r="Y62" s="1760">
        <v>99736</v>
      </c>
      <c r="Z62" s="724"/>
      <c r="AA62" s="724"/>
    </row>
    <row r="63" spans="1:27" ht="14.25" customHeight="1">
      <c r="A63" s="724"/>
      <c r="B63" s="724"/>
      <c r="C63" s="724"/>
      <c r="D63" s="724"/>
      <c r="E63" s="724"/>
      <c r="F63" s="724"/>
      <c r="G63" s="724"/>
      <c r="H63" s="724"/>
      <c r="I63" s="724"/>
      <c r="J63" s="724"/>
      <c r="K63" s="724"/>
      <c r="L63" s="724"/>
      <c r="M63" s="724"/>
      <c r="N63" s="724"/>
      <c r="O63" s="1988" t="s">
        <v>1867</v>
      </c>
      <c r="P63" s="1987">
        <v>5107</v>
      </c>
      <c r="Q63" s="1987">
        <v>794</v>
      </c>
      <c r="R63" s="1987">
        <v>1266</v>
      </c>
      <c r="S63" s="1987">
        <v>1718</v>
      </c>
      <c r="T63" s="1987">
        <v>1096</v>
      </c>
      <c r="U63" s="1987">
        <v>1041</v>
      </c>
      <c r="V63" s="1987">
        <v>1467.75</v>
      </c>
      <c r="W63" s="1987">
        <v>587049</v>
      </c>
      <c r="X63" s="1987">
        <v>122442</v>
      </c>
      <c r="Y63" s="1987">
        <v>98594</v>
      </c>
      <c r="Z63" s="724"/>
      <c r="AA63" s="724"/>
    </row>
    <row r="64" spans="1:27" ht="14.25" customHeight="1">
      <c r="A64" s="724"/>
      <c r="B64" s="724"/>
      <c r="C64" s="724"/>
      <c r="D64" s="724"/>
      <c r="E64" s="724"/>
      <c r="F64" s="724"/>
      <c r="G64" s="724"/>
      <c r="H64" s="724"/>
      <c r="I64" s="724"/>
      <c r="J64" s="724"/>
      <c r="K64" s="724"/>
      <c r="L64" s="724"/>
      <c r="M64" s="724"/>
      <c r="N64" s="724"/>
      <c r="O64" s="1990"/>
      <c r="P64" s="1991"/>
      <c r="Q64" s="1991"/>
      <c r="R64" s="1991"/>
      <c r="S64" s="1991"/>
      <c r="T64" s="1991"/>
      <c r="U64" s="1991"/>
      <c r="V64" s="1991"/>
      <c r="W64" s="1991"/>
      <c r="X64" s="1991"/>
      <c r="Y64" s="1990"/>
      <c r="Z64" s="741"/>
      <c r="AA64" s="724"/>
    </row>
    <row r="65" spans="1:27" ht="14.25" customHeight="1">
      <c r="A65" s="724"/>
      <c r="B65" s="724"/>
      <c r="C65" s="724"/>
      <c r="D65" s="724"/>
      <c r="E65" s="724"/>
      <c r="F65" s="724"/>
      <c r="G65" s="724"/>
      <c r="H65" s="724"/>
      <c r="I65" s="724"/>
      <c r="J65" s="724"/>
      <c r="K65" s="724"/>
      <c r="L65" s="724"/>
      <c r="M65" s="724"/>
      <c r="N65" s="724"/>
      <c r="O65" s="740" t="s">
        <v>2047</v>
      </c>
      <c r="P65" s="1760">
        <v>5107</v>
      </c>
      <c r="Q65" s="1760">
        <v>794</v>
      </c>
      <c r="R65" s="1760">
        <v>1265</v>
      </c>
      <c r="S65" s="1760">
        <v>1707</v>
      </c>
      <c r="T65" s="1760">
        <v>1095</v>
      </c>
      <c r="U65" s="1760">
        <v>1040</v>
      </c>
      <c r="V65" s="1760">
        <v>1469</v>
      </c>
      <c r="W65" s="1760">
        <v>586770</v>
      </c>
      <c r="X65" s="1760">
        <v>122324</v>
      </c>
      <c r="Y65" s="1760">
        <v>98585</v>
      </c>
      <c r="Z65" s="741"/>
      <c r="AA65" s="724"/>
    </row>
    <row r="66" spans="1:27" ht="14.25" customHeight="1">
      <c r="A66" s="724"/>
      <c r="B66" s="724"/>
      <c r="C66" s="724"/>
      <c r="D66" s="724"/>
      <c r="E66" s="724"/>
      <c r="F66" s="724"/>
      <c r="G66" s="724"/>
      <c r="H66" s="724"/>
      <c r="I66" s="724"/>
      <c r="J66" s="724"/>
      <c r="K66" s="724"/>
      <c r="L66" s="724"/>
      <c r="M66" s="724"/>
      <c r="N66" s="724"/>
      <c r="O66" s="740" t="s">
        <v>2048</v>
      </c>
      <c r="P66" s="1760">
        <v>5105</v>
      </c>
      <c r="Q66" s="1760">
        <v>793</v>
      </c>
      <c r="R66" s="1760">
        <v>1264</v>
      </c>
      <c r="S66" s="1760">
        <v>1706</v>
      </c>
      <c r="T66" s="1760">
        <v>1094</v>
      </c>
      <c r="U66" s="1760">
        <v>1039</v>
      </c>
      <c r="V66" s="1760">
        <v>1470</v>
      </c>
      <c r="W66" s="1760">
        <v>586496</v>
      </c>
      <c r="X66" s="1760">
        <v>122229</v>
      </c>
      <c r="Y66" s="1760">
        <v>98537</v>
      </c>
      <c r="Z66" s="741"/>
      <c r="AA66" s="724"/>
    </row>
    <row r="67" spans="1:27" ht="14.25" customHeight="1">
      <c r="A67" s="724"/>
      <c r="B67" s="724"/>
      <c r="C67" s="724"/>
      <c r="D67" s="724"/>
      <c r="E67" s="724"/>
      <c r="F67" s="724"/>
      <c r="G67" s="724"/>
      <c r="H67" s="724"/>
      <c r="I67" s="724"/>
      <c r="J67" s="724"/>
      <c r="K67" s="724"/>
      <c r="L67" s="724"/>
      <c r="M67" s="724"/>
      <c r="N67" s="724"/>
      <c r="O67" s="740" t="s">
        <v>1902</v>
      </c>
      <c r="P67" s="1760">
        <v>5102</v>
      </c>
      <c r="Q67" s="1760">
        <v>793</v>
      </c>
      <c r="R67" s="1760">
        <v>1262</v>
      </c>
      <c r="S67" s="1760">
        <v>1704</v>
      </c>
      <c r="T67" s="1760">
        <v>1092</v>
      </c>
      <c r="U67" s="1760">
        <v>1038</v>
      </c>
      <c r="V67" s="1760">
        <v>1470</v>
      </c>
      <c r="W67" s="1760">
        <v>586073</v>
      </c>
      <c r="X67" s="1760">
        <v>122098</v>
      </c>
      <c r="Y67" s="1760">
        <v>98435</v>
      </c>
      <c r="Z67" s="741"/>
      <c r="AA67" s="724"/>
    </row>
    <row r="68" spans="1:27" ht="14.25" customHeight="1">
      <c r="A68" s="724"/>
      <c r="B68" s="724"/>
      <c r="C68" s="724"/>
      <c r="D68" s="724"/>
      <c r="E68" s="724"/>
      <c r="F68" s="724"/>
      <c r="G68" s="724"/>
      <c r="H68" s="724"/>
      <c r="I68" s="724"/>
      <c r="J68" s="724"/>
      <c r="K68" s="724"/>
      <c r="L68" s="724"/>
      <c r="M68" s="724"/>
      <c r="N68" s="724"/>
      <c r="O68" s="740" t="s">
        <v>1368</v>
      </c>
      <c r="P68" s="1760">
        <v>5099</v>
      </c>
      <c r="Q68" s="1760">
        <v>792</v>
      </c>
      <c r="R68" s="1760">
        <v>1261</v>
      </c>
      <c r="S68" s="1760">
        <v>1703</v>
      </c>
      <c r="T68" s="1760">
        <v>1091</v>
      </c>
      <c r="U68" s="1760">
        <v>1037</v>
      </c>
      <c r="V68" s="1760">
        <v>1469</v>
      </c>
      <c r="W68" s="1760">
        <v>585724</v>
      </c>
      <c r="X68" s="1760">
        <v>122009</v>
      </c>
      <c r="Y68" s="1760">
        <v>98367</v>
      </c>
      <c r="Z68" s="741"/>
      <c r="AA68" s="724"/>
    </row>
    <row r="69" spans="1:27" ht="14.25" customHeight="1">
      <c r="A69" s="724"/>
      <c r="B69" s="724"/>
      <c r="C69" s="724"/>
      <c r="D69" s="724"/>
      <c r="E69" s="724"/>
      <c r="F69" s="724"/>
      <c r="G69" s="724"/>
      <c r="H69" s="724"/>
      <c r="I69" s="724"/>
      <c r="J69" s="724"/>
      <c r="K69" s="724"/>
      <c r="L69" s="724"/>
      <c r="M69" s="724"/>
      <c r="N69" s="724"/>
      <c r="O69" s="740" t="s">
        <v>1025</v>
      </c>
      <c r="P69" s="1760">
        <v>5091</v>
      </c>
      <c r="Q69" s="1760">
        <v>789</v>
      </c>
      <c r="R69" s="1760">
        <v>1254</v>
      </c>
      <c r="S69" s="1760">
        <v>1698</v>
      </c>
      <c r="T69" s="1760">
        <v>1087</v>
      </c>
      <c r="U69" s="1760">
        <v>1034</v>
      </c>
      <c r="V69" s="1760">
        <v>1462</v>
      </c>
      <c r="W69" s="1760">
        <v>584085</v>
      </c>
      <c r="X69" s="1760">
        <v>121429</v>
      </c>
      <c r="Y69" s="1760">
        <v>97347</v>
      </c>
      <c r="Z69" s="741"/>
      <c r="AA69" s="724"/>
    </row>
    <row r="70" spans="1:27" ht="14.25" customHeight="1">
      <c r="A70" s="724"/>
      <c r="B70" s="724"/>
      <c r="C70" s="724"/>
      <c r="D70" s="724"/>
      <c r="E70" s="724"/>
      <c r="F70" s="724"/>
      <c r="G70" s="724"/>
      <c r="H70" s="724"/>
      <c r="I70" s="724"/>
      <c r="J70" s="724"/>
      <c r="K70" s="724"/>
      <c r="L70" s="724"/>
      <c r="M70" s="724"/>
      <c r="N70" s="724"/>
      <c r="O70" s="740" t="s">
        <v>1026</v>
      </c>
      <c r="P70" s="1760">
        <v>5100</v>
      </c>
      <c r="Q70" s="1760">
        <v>790</v>
      </c>
      <c r="R70" s="1760">
        <v>1256</v>
      </c>
      <c r="S70" s="1760">
        <v>1699</v>
      </c>
      <c r="T70" s="1760">
        <v>1088</v>
      </c>
      <c r="U70" s="1760">
        <v>1034</v>
      </c>
      <c r="V70" s="1760">
        <v>1466</v>
      </c>
      <c r="W70" s="1760">
        <v>584649</v>
      </c>
      <c r="X70" s="1760">
        <v>121890</v>
      </c>
      <c r="Y70" s="1760">
        <v>97765</v>
      </c>
      <c r="Z70" s="741"/>
      <c r="AA70" s="724"/>
    </row>
    <row r="71" spans="1:27" ht="14.25" customHeight="1">
      <c r="A71" s="724"/>
      <c r="B71" s="724"/>
      <c r="C71" s="724"/>
      <c r="D71" s="724"/>
      <c r="E71" s="724"/>
      <c r="F71" s="724"/>
      <c r="G71" s="724"/>
      <c r="H71" s="724"/>
      <c r="I71" s="724"/>
      <c r="J71" s="724"/>
      <c r="K71" s="724"/>
      <c r="L71" s="724"/>
      <c r="M71" s="724"/>
      <c r="N71" s="724"/>
      <c r="O71" s="2093" t="s">
        <v>1212</v>
      </c>
      <c r="P71" s="742">
        <v>5101</v>
      </c>
      <c r="Q71" s="1760">
        <v>789</v>
      </c>
      <c r="R71" s="1760">
        <v>1255</v>
      </c>
      <c r="S71" s="1760">
        <v>1698</v>
      </c>
      <c r="T71" s="1760">
        <v>1087</v>
      </c>
      <c r="U71" s="1760">
        <v>1033</v>
      </c>
      <c r="V71" s="1760">
        <v>1467</v>
      </c>
      <c r="W71" s="1760">
        <v>584312</v>
      </c>
      <c r="X71" s="1760">
        <v>121846</v>
      </c>
      <c r="Y71" s="1760">
        <v>97702</v>
      </c>
      <c r="Z71" s="741"/>
      <c r="AA71" s="724"/>
    </row>
    <row r="72" spans="1:27" ht="14.25" customHeight="1">
      <c r="A72" s="724"/>
      <c r="B72" s="724"/>
      <c r="C72" s="724"/>
      <c r="D72" s="724"/>
      <c r="E72" s="724"/>
      <c r="F72" s="724"/>
      <c r="G72" s="724"/>
      <c r="H72" s="724"/>
      <c r="I72" s="724"/>
      <c r="J72" s="724"/>
      <c r="K72" s="724"/>
      <c r="L72" s="724"/>
      <c r="M72" s="724"/>
      <c r="N72" s="724"/>
      <c r="O72" s="2093" t="s">
        <v>1369</v>
      </c>
      <c r="P72" s="742">
        <v>5099</v>
      </c>
      <c r="Q72" s="1760">
        <v>789</v>
      </c>
      <c r="R72" s="1760">
        <v>1254</v>
      </c>
      <c r="S72" s="1760">
        <v>1698</v>
      </c>
      <c r="T72" s="1760">
        <v>1087</v>
      </c>
      <c r="U72" s="1760">
        <v>1033</v>
      </c>
      <c r="V72" s="1760">
        <v>1467</v>
      </c>
      <c r="W72" s="1760">
        <v>583966</v>
      </c>
      <c r="X72" s="1760">
        <v>121822</v>
      </c>
      <c r="Y72" s="1760">
        <v>97650</v>
      </c>
      <c r="Z72" s="741"/>
      <c r="AA72" s="724"/>
    </row>
    <row r="73" spans="1:27" ht="14.25" customHeight="1">
      <c r="A73" s="724"/>
      <c r="B73" s="724"/>
      <c r="C73" s="724"/>
      <c r="D73" s="724"/>
      <c r="E73" s="724"/>
      <c r="F73" s="724"/>
      <c r="G73" s="724"/>
      <c r="H73" s="724"/>
      <c r="I73" s="724"/>
      <c r="J73" s="724"/>
      <c r="K73" s="724"/>
      <c r="L73" s="724"/>
      <c r="M73" s="724"/>
      <c r="N73" s="724"/>
      <c r="O73" s="2093" t="s">
        <v>1584</v>
      </c>
      <c r="P73" s="742">
        <v>5100</v>
      </c>
      <c r="Q73" s="1760">
        <v>789</v>
      </c>
      <c r="R73" s="1760">
        <v>1253</v>
      </c>
      <c r="S73" s="1760">
        <v>1697</v>
      </c>
      <c r="T73" s="1760">
        <v>1086</v>
      </c>
      <c r="U73" s="1760">
        <v>1032</v>
      </c>
      <c r="V73" s="1760">
        <v>1467</v>
      </c>
      <c r="W73" s="1760">
        <v>583654</v>
      </c>
      <c r="X73" s="1760">
        <v>121589</v>
      </c>
      <c r="Y73" s="1760">
        <v>97580</v>
      </c>
      <c r="Z73" s="741"/>
      <c r="AA73" s="724"/>
    </row>
    <row r="74" spans="1:27" ht="14.25" customHeight="1">
      <c r="A74" s="724"/>
      <c r="B74" s="724"/>
      <c r="C74" s="724"/>
      <c r="D74" s="724"/>
      <c r="E74" s="724"/>
      <c r="F74" s="724"/>
      <c r="G74" s="724"/>
      <c r="H74" s="724"/>
      <c r="I74" s="724"/>
      <c r="J74" s="724"/>
      <c r="K74" s="724"/>
      <c r="L74" s="724"/>
      <c r="M74" s="724"/>
      <c r="N74" s="724"/>
      <c r="O74" s="2094" t="s">
        <v>1602</v>
      </c>
      <c r="P74" s="742">
        <v>5098</v>
      </c>
      <c r="Q74" s="1760">
        <v>788</v>
      </c>
      <c r="R74" s="1760">
        <v>1251</v>
      </c>
      <c r="S74" s="1760">
        <v>1697</v>
      </c>
      <c r="T74" s="1760">
        <v>1085</v>
      </c>
      <c r="U74" s="1760">
        <v>1031</v>
      </c>
      <c r="V74" s="1760">
        <v>1467</v>
      </c>
      <c r="W74" s="1760">
        <v>583263</v>
      </c>
      <c r="X74" s="1760">
        <v>121484</v>
      </c>
      <c r="Y74" s="1760">
        <v>97601</v>
      </c>
      <c r="Z74" s="741"/>
      <c r="AA74" s="724"/>
    </row>
    <row r="75" spans="1:27" ht="14.25" customHeight="1">
      <c r="A75" s="724"/>
      <c r="B75" s="724"/>
      <c r="C75" s="724"/>
      <c r="D75" s="724"/>
      <c r="E75" s="724"/>
      <c r="F75" s="724"/>
      <c r="G75" s="724"/>
      <c r="H75" s="724"/>
      <c r="I75" s="724"/>
      <c r="J75" s="724"/>
      <c r="K75" s="724"/>
      <c r="L75" s="724"/>
      <c r="M75" s="724"/>
      <c r="N75" s="724"/>
      <c r="O75" s="2094" t="s">
        <v>2001</v>
      </c>
      <c r="P75" s="742">
        <v>5098</v>
      </c>
      <c r="Q75" s="1760">
        <v>788</v>
      </c>
      <c r="R75" s="1760">
        <v>1251</v>
      </c>
      <c r="S75" s="1760">
        <v>1696</v>
      </c>
      <c r="T75" s="1760">
        <v>1085</v>
      </c>
      <c r="U75" s="1760">
        <v>1030</v>
      </c>
      <c r="V75" s="1760">
        <v>1467</v>
      </c>
      <c r="W75" s="1760">
        <v>583061</v>
      </c>
      <c r="X75" s="1760">
        <v>121379</v>
      </c>
      <c r="Y75" s="1760">
        <v>97574</v>
      </c>
      <c r="Z75" s="741"/>
      <c r="AA75" s="724"/>
    </row>
    <row r="76" spans="1:27" ht="14.25" customHeight="1">
      <c r="A76" s="724"/>
      <c r="B76" s="724"/>
      <c r="C76" s="724"/>
      <c r="D76" s="724"/>
      <c r="E76" s="724"/>
      <c r="F76" s="724"/>
      <c r="G76" s="724"/>
      <c r="H76" s="724"/>
      <c r="I76" s="724"/>
      <c r="J76" s="724"/>
      <c r="K76" s="724"/>
      <c r="L76" s="724"/>
      <c r="M76" s="724"/>
      <c r="N76" s="724"/>
      <c r="O76" s="2094" t="s">
        <v>1855</v>
      </c>
      <c r="P76" s="742">
        <v>5100</v>
      </c>
      <c r="Q76" s="1760">
        <v>787</v>
      </c>
      <c r="R76" s="1760">
        <v>1250</v>
      </c>
      <c r="S76" s="1760">
        <v>1696</v>
      </c>
      <c r="T76" s="1760">
        <v>1085</v>
      </c>
      <c r="U76" s="1760">
        <v>1030</v>
      </c>
      <c r="V76" s="1760">
        <v>1468</v>
      </c>
      <c r="W76" s="1760">
        <v>583091</v>
      </c>
      <c r="X76" s="1760">
        <v>121355</v>
      </c>
      <c r="Y76" s="1760">
        <v>97579</v>
      </c>
      <c r="Z76" s="741"/>
      <c r="AA76" s="724"/>
    </row>
    <row r="77" spans="1:27" ht="14.25" customHeight="1">
      <c r="A77" s="724"/>
      <c r="B77" s="724"/>
      <c r="C77" s="724"/>
      <c r="D77" s="724"/>
      <c r="E77" s="724"/>
      <c r="F77" s="724"/>
      <c r="G77" s="724"/>
      <c r="H77" s="724"/>
      <c r="I77" s="724"/>
      <c r="J77" s="724"/>
      <c r="K77" s="724"/>
      <c r="L77" s="724"/>
      <c r="M77" s="724"/>
      <c r="N77" s="724"/>
      <c r="O77" s="2094" t="s">
        <v>1653</v>
      </c>
      <c r="P77" s="742">
        <v>5098</v>
      </c>
      <c r="Q77" s="1760">
        <v>787</v>
      </c>
      <c r="R77" s="1760">
        <v>1249</v>
      </c>
      <c r="S77" s="1760">
        <v>1695</v>
      </c>
      <c r="T77" s="1760">
        <v>1084</v>
      </c>
      <c r="U77" s="1760">
        <v>1029</v>
      </c>
      <c r="V77" s="1760">
        <v>1468</v>
      </c>
      <c r="W77" s="1760">
        <v>582998</v>
      </c>
      <c r="X77" s="1760">
        <v>121341</v>
      </c>
      <c r="Y77" s="1760">
        <v>97527</v>
      </c>
      <c r="Z77" s="741"/>
      <c r="AA77" s="724"/>
    </row>
    <row r="78" spans="1:27" ht="14.25" customHeight="1">
      <c r="A78" s="724"/>
      <c r="B78" s="724"/>
      <c r="C78" s="724"/>
      <c r="D78" s="724"/>
      <c r="E78" s="724"/>
      <c r="F78" s="724"/>
      <c r="G78" s="724"/>
      <c r="H78" s="724"/>
      <c r="I78" s="724"/>
      <c r="J78" s="724"/>
      <c r="K78" s="724"/>
      <c r="L78" s="724"/>
      <c r="M78" s="724"/>
      <c r="N78" s="724"/>
      <c r="O78" s="2094" t="s">
        <v>2049</v>
      </c>
      <c r="P78" s="742">
        <v>5097</v>
      </c>
      <c r="Q78" s="1760">
        <v>787</v>
      </c>
      <c r="R78" s="1760">
        <v>1248</v>
      </c>
      <c r="S78" s="1760">
        <v>1694</v>
      </c>
      <c r="T78" s="1760">
        <v>1083</v>
      </c>
      <c r="U78" s="1760">
        <v>1028</v>
      </c>
      <c r="V78" s="1760">
        <v>1468</v>
      </c>
      <c r="W78" s="1760">
        <v>582717</v>
      </c>
      <c r="X78" s="1760">
        <v>121323</v>
      </c>
      <c r="Y78" s="1760">
        <v>97484</v>
      </c>
      <c r="Z78" s="741"/>
      <c r="AA78" s="724"/>
    </row>
    <row r="79" spans="1:27" ht="14.25" customHeight="1">
      <c r="A79" s="724"/>
      <c r="B79" s="724"/>
      <c r="C79" s="724"/>
      <c r="D79" s="724"/>
      <c r="E79" s="724"/>
      <c r="F79" s="724"/>
      <c r="G79" s="724"/>
      <c r="H79" s="724"/>
      <c r="I79" s="724"/>
      <c r="J79" s="724"/>
      <c r="K79" s="724"/>
      <c r="L79" s="724"/>
      <c r="M79" s="724"/>
      <c r="N79" s="724"/>
      <c r="O79" s="2094"/>
      <c r="P79" s="742"/>
      <c r="Q79" s="1760"/>
      <c r="R79" s="1760"/>
      <c r="S79" s="1760"/>
      <c r="T79" s="1760"/>
      <c r="U79" s="1760"/>
      <c r="V79" s="1760"/>
      <c r="W79" s="1760"/>
      <c r="X79" s="1760"/>
      <c r="Y79" s="1760"/>
      <c r="Z79" s="741"/>
      <c r="AA79" s="724"/>
    </row>
    <row r="80" spans="1:27" ht="14.25" customHeight="1">
      <c r="A80" s="724"/>
      <c r="B80" s="724"/>
      <c r="C80" s="724"/>
      <c r="D80" s="724"/>
      <c r="E80" s="724"/>
      <c r="F80" s="724"/>
      <c r="G80" s="724"/>
      <c r="H80" s="724"/>
      <c r="I80" s="724"/>
      <c r="J80" s="724"/>
      <c r="K80" s="724"/>
      <c r="L80" s="724"/>
      <c r="M80" s="724"/>
      <c r="N80" s="724"/>
      <c r="O80" s="2004" t="s">
        <v>34</v>
      </c>
      <c r="P80" s="2005">
        <f t="shared" ref="P80:Y80" si="2">((P78/RIGHT(P77,7))*100)-100</f>
        <v>-1.9615535504115655E-2</v>
      </c>
      <c r="Q80" s="1998">
        <f t="shared" si="2"/>
        <v>0</v>
      </c>
      <c r="R80" s="1998">
        <f t="shared" si="2"/>
        <v>-8.0064051240995582E-2</v>
      </c>
      <c r="S80" s="1998">
        <f t="shared" si="2"/>
        <v>-5.8997050147496566E-2</v>
      </c>
      <c r="T80" s="1998">
        <f t="shared" si="2"/>
        <v>-9.2250922509222733E-2</v>
      </c>
      <c r="U80" s="1998">
        <f t="shared" si="2"/>
        <v>-9.7181729834801445E-2</v>
      </c>
      <c r="V80" s="1998">
        <f t="shared" si="2"/>
        <v>0</v>
      </c>
      <c r="W80" s="1998">
        <f t="shared" si="2"/>
        <v>-4.819913618914029E-2</v>
      </c>
      <c r="X80" s="1998">
        <f t="shared" si="2"/>
        <v>-1.4834227507591891E-2</v>
      </c>
      <c r="Y80" s="2115">
        <f t="shared" si="2"/>
        <v>-4.4090354465936343E-2</v>
      </c>
      <c r="Z80" s="741"/>
      <c r="AA80" s="724"/>
    </row>
    <row r="81" spans="1:27" ht="14.25" customHeight="1" thickBot="1">
      <c r="A81" s="724"/>
      <c r="B81" s="724"/>
      <c r="C81" s="724"/>
      <c r="D81" s="724"/>
      <c r="E81" s="724"/>
      <c r="F81" s="724"/>
      <c r="G81" s="724"/>
      <c r="H81" s="724"/>
      <c r="I81" s="724"/>
      <c r="J81" s="724"/>
      <c r="K81" s="724"/>
      <c r="L81" s="724"/>
      <c r="M81" s="724"/>
      <c r="N81" s="724"/>
      <c r="O81" s="2006" t="s">
        <v>36</v>
      </c>
      <c r="P81" s="2116">
        <f t="shared" ref="P81:Y81" si="3">((P78/P66)*100)-100</f>
        <v>-0.15670910871693877</v>
      </c>
      <c r="Q81" s="2007">
        <f t="shared" si="3"/>
        <v>-0.75662042875157454</v>
      </c>
      <c r="R81" s="2007">
        <f t="shared" si="3"/>
        <v>-1.2658227848101262</v>
      </c>
      <c r="S81" s="2007">
        <f t="shared" si="3"/>
        <v>-0.70339976553340477</v>
      </c>
      <c r="T81" s="2007">
        <f t="shared" si="3"/>
        <v>-1.0054844606946887</v>
      </c>
      <c r="U81" s="2007">
        <f t="shared" si="3"/>
        <v>-1.0587102983638061</v>
      </c>
      <c r="V81" s="2007">
        <f t="shared" si="3"/>
        <v>-0.13605442176870497</v>
      </c>
      <c r="W81" s="2007">
        <f t="shared" si="3"/>
        <v>-0.64433517023132936</v>
      </c>
      <c r="X81" s="2007">
        <f t="shared" si="3"/>
        <v>-0.74123162261001596</v>
      </c>
      <c r="Y81" s="2007">
        <f t="shared" si="3"/>
        <v>-1.0686341171336693</v>
      </c>
      <c r="Z81" s="741"/>
      <c r="AA81" s="724"/>
    </row>
    <row r="82" spans="1:27" ht="14.25" customHeight="1">
      <c r="A82" s="724"/>
      <c r="B82" s="724"/>
      <c r="C82" s="724"/>
      <c r="D82" s="724"/>
      <c r="E82" s="724"/>
      <c r="F82" s="724"/>
      <c r="G82" s="724"/>
      <c r="H82" s="724"/>
      <c r="I82" s="724"/>
      <c r="J82" s="724"/>
      <c r="K82" s="724"/>
      <c r="L82" s="724"/>
      <c r="M82" s="724"/>
      <c r="N82" s="724"/>
      <c r="O82" s="743" t="s">
        <v>1027</v>
      </c>
      <c r="P82" s="743"/>
      <c r="Q82" s="743"/>
      <c r="R82" s="743"/>
      <c r="S82" s="743"/>
      <c r="T82" s="743"/>
      <c r="U82" s="743"/>
      <c r="V82" s="743"/>
      <c r="W82" s="743"/>
      <c r="X82" s="743"/>
      <c r="Y82" s="743"/>
      <c r="Z82" s="2008"/>
      <c r="AA82" s="2009"/>
    </row>
    <row r="83" spans="1:27" ht="14.25" customHeight="1">
      <c r="A83" s="724"/>
      <c r="B83" s="724"/>
      <c r="C83" s="724"/>
      <c r="D83" s="724"/>
      <c r="E83" s="724"/>
      <c r="F83" s="724"/>
      <c r="G83" s="724"/>
      <c r="H83" s="724"/>
      <c r="I83" s="724"/>
      <c r="J83" s="724"/>
      <c r="K83" s="724"/>
      <c r="L83" s="724"/>
      <c r="M83" s="724"/>
      <c r="N83" s="724"/>
      <c r="O83" s="744" t="s">
        <v>1028</v>
      </c>
      <c r="P83" s="744"/>
      <c r="Q83" s="744"/>
      <c r="R83" s="744"/>
      <c r="S83" s="744"/>
      <c r="T83" s="744"/>
      <c r="U83" s="744"/>
      <c r="V83" s="744"/>
      <c r="W83" s="744"/>
      <c r="X83" s="744"/>
      <c r="Y83" s="744"/>
      <c r="Z83" s="2008"/>
      <c r="AA83" s="2009"/>
    </row>
    <row r="84" spans="1:27" ht="14.25" customHeight="1">
      <c r="A84" s="724"/>
      <c r="B84" s="724"/>
      <c r="C84" s="724"/>
      <c r="D84" s="724"/>
      <c r="E84" s="724"/>
      <c r="F84" s="724"/>
      <c r="G84" s="724"/>
      <c r="H84" s="724"/>
      <c r="I84" s="724"/>
      <c r="J84" s="724"/>
      <c r="K84" s="724"/>
      <c r="L84" s="724"/>
      <c r="M84" s="724"/>
      <c r="N84" s="724"/>
      <c r="O84" s="744" t="s">
        <v>1029</v>
      </c>
      <c r="P84" s="744"/>
      <c r="Q84" s="744"/>
      <c r="R84" s="744"/>
      <c r="S84" s="744"/>
      <c r="T84" s="744"/>
      <c r="U84" s="744"/>
      <c r="V84" s="744"/>
      <c r="W84" s="744"/>
      <c r="X84" s="744"/>
      <c r="Y84" s="744"/>
      <c r="Z84" s="2008"/>
      <c r="AA84" s="2009"/>
    </row>
    <row r="85" spans="1:27" ht="14.25" customHeight="1">
      <c r="A85" s="724"/>
      <c r="B85" s="724"/>
      <c r="C85" s="724"/>
      <c r="D85" s="724"/>
      <c r="E85" s="724"/>
      <c r="F85" s="724"/>
      <c r="G85" s="724"/>
      <c r="H85" s="724"/>
      <c r="I85" s="724"/>
      <c r="J85" s="724"/>
      <c r="K85" s="724"/>
      <c r="L85" s="724"/>
      <c r="M85" s="724"/>
      <c r="N85" s="724"/>
      <c r="O85" s="731" t="s">
        <v>1030</v>
      </c>
      <c r="P85" s="744"/>
      <c r="Q85" s="744"/>
      <c r="R85" s="744"/>
      <c r="S85" s="744"/>
      <c r="T85" s="744"/>
      <c r="U85" s="744"/>
      <c r="V85" s="744"/>
      <c r="W85" s="744"/>
      <c r="X85" s="744"/>
      <c r="Y85" s="744"/>
      <c r="Z85" s="2008"/>
      <c r="AA85" s="2009"/>
    </row>
    <row r="86" spans="1:27" ht="14.25" customHeight="1">
      <c r="A86" s="724"/>
      <c r="B86" s="724"/>
      <c r="C86" s="724"/>
      <c r="D86" s="724"/>
      <c r="E86" s="724"/>
      <c r="F86" s="724"/>
      <c r="G86" s="724"/>
      <c r="H86" s="724"/>
      <c r="I86" s="724"/>
      <c r="J86" s="724"/>
      <c r="K86" s="724"/>
      <c r="L86" s="724"/>
      <c r="M86" s="724"/>
      <c r="N86" s="724"/>
      <c r="O86" s="731" t="s">
        <v>1031</v>
      </c>
      <c r="P86" s="744"/>
      <c r="Q86" s="2010"/>
      <c r="R86" s="744"/>
      <c r="S86" s="744"/>
      <c r="T86" s="744"/>
      <c r="U86" s="744"/>
      <c r="V86" s="744"/>
      <c r="W86" s="744"/>
      <c r="X86" s="744"/>
      <c r="Y86" s="744"/>
      <c r="Z86" s="2008"/>
      <c r="AA86" s="2009"/>
    </row>
    <row r="87" spans="1:27" ht="14.25" customHeight="1">
      <c r="A87" s="724"/>
      <c r="B87" s="724"/>
      <c r="C87" s="724"/>
      <c r="D87" s="724"/>
      <c r="E87" s="724"/>
      <c r="F87" s="724"/>
      <c r="G87" s="724"/>
      <c r="H87" s="724"/>
      <c r="I87" s="724"/>
      <c r="J87" s="724"/>
      <c r="K87" s="724"/>
      <c r="L87" s="724"/>
      <c r="M87" s="724"/>
      <c r="N87" s="724"/>
      <c r="O87" s="731"/>
      <c r="P87" s="2011"/>
      <c r="Q87" s="746"/>
      <c r="R87" s="746"/>
      <c r="S87" s="746"/>
      <c r="T87" s="746"/>
      <c r="U87" s="746"/>
      <c r="V87" s="744"/>
      <c r="W87" s="744"/>
      <c r="X87" s="744"/>
      <c r="Y87" s="744"/>
      <c r="Z87" s="2008"/>
      <c r="AA87" s="724"/>
    </row>
    <row r="88" spans="1:27" ht="14.25" customHeight="1">
      <c r="A88" s="724"/>
      <c r="B88" s="724"/>
      <c r="C88" s="724"/>
      <c r="D88" s="724"/>
      <c r="E88" s="724"/>
      <c r="F88" s="724"/>
      <c r="G88" s="724"/>
      <c r="H88" s="724"/>
      <c r="I88" s="724"/>
      <c r="J88" s="724"/>
      <c r="K88" s="724"/>
      <c r="L88" s="724"/>
      <c r="M88" s="724"/>
      <c r="N88" s="724"/>
      <c r="O88" s="745"/>
      <c r="P88" s="745"/>
      <c r="Q88" s="745"/>
      <c r="R88" s="745"/>
      <c r="S88" s="745"/>
      <c r="T88" s="745"/>
      <c r="U88" s="745"/>
      <c r="V88" s="745"/>
      <c r="W88" s="745"/>
      <c r="X88" s="745"/>
      <c r="Y88" s="745"/>
      <c r="Z88" s="741"/>
      <c r="AA88" s="724"/>
    </row>
    <row r="89" spans="1:27" ht="14.25" customHeight="1">
      <c r="A89" s="743"/>
      <c r="B89" s="743"/>
      <c r="C89" s="743"/>
      <c r="D89" s="743"/>
      <c r="E89" s="743"/>
      <c r="F89" s="743"/>
      <c r="G89" s="743"/>
      <c r="H89" s="743"/>
      <c r="I89" s="743"/>
      <c r="J89" s="743"/>
      <c r="K89" s="743"/>
      <c r="L89" s="743"/>
      <c r="M89" s="743"/>
      <c r="N89" s="724"/>
      <c r="Z89" s="741"/>
      <c r="AA89" s="724"/>
    </row>
    <row r="90" spans="1:27" ht="14.25" customHeight="1">
      <c r="A90" s="743"/>
      <c r="B90" s="743"/>
      <c r="C90" s="743"/>
      <c r="D90" s="743"/>
      <c r="E90" s="743"/>
      <c r="F90" s="743"/>
      <c r="G90" s="743"/>
      <c r="H90" s="743"/>
      <c r="I90" s="743"/>
      <c r="J90" s="743"/>
      <c r="K90" s="743"/>
      <c r="L90" s="743"/>
      <c r="M90" s="743"/>
      <c r="N90" s="724"/>
      <c r="Z90" s="741"/>
      <c r="AA90" s="724"/>
    </row>
    <row r="91" spans="1:27" ht="14.25" customHeight="1">
      <c r="A91" s="743"/>
      <c r="B91" s="743"/>
      <c r="C91" s="743"/>
      <c r="D91" s="743"/>
      <c r="E91" s="743"/>
      <c r="F91" s="743"/>
      <c r="G91" s="743"/>
      <c r="H91" s="743"/>
      <c r="I91" s="743"/>
      <c r="J91" s="743"/>
      <c r="K91" s="743"/>
      <c r="L91" s="743"/>
      <c r="M91" s="743"/>
      <c r="N91" s="724"/>
      <c r="Z91" s="741"/>
      <c r="AA91" s="724"/>
    </row>
    <row r="92" spans="1:27" ht="14.25" customHeight="1">
      <c r="A92" s="743"/>
      <c r="B92" s="743"/>
      <c r="C92" s="743"/>
      <c r="D92" s="743"/>
      <c r="E92" s="743"/>
      <c r="F92" s="743"/>
      <c r="G92" s="743"/>
      <c r="H92" s="743"/>
      <c r="I92" s="743"/>
      <c r="J92" s="743"/>
      <c r="K92" s="743"/>
      <c r="L92" s="743"/>
      <c r="M92" s="743"/>
      <c r="N92" s="724"/>
      <c r="Z92" s="741"/>
      <c r="AA92" s="724"/>
    </row>
    <row r="93" spans="1:27" ht="14.25" customHeight="1">
      <c r="A93" s="743"/>
      <c r="B93" s="743"/>
      <c r="C93" s="743"/>
      <c r="D93" s="743"/>
      <c r="E93" s="743"/>
      <c r="F93" s="743"/>
      <c r="G93" s="743"/>
      <c r="H93" s="743"/>
      <c r="I93" s="743"/>
      <c r="J93" s="743"/>
      <c r="K93" s="743"/>
      <c r="L93" s="743"/>
      <c r="M93" s="743"/>
      <c r="N93" s="724"/>
      <c r="Z93" s="741"/>
      <c r="AA93" s="724"/>
    </row>
    <row r="94" spans="1:27" ht="14.25" customHeight="1">
      <c r="A94" s="747"/>
      <c r="B94" s="747"/>
      <c r="C94" s="747"/>
      <c r="D94" s="747"/>
      <c r="E94" s="747"/>
      <c r="F94" s="747"/>
      <c r="G94" s="747"/>
      <c r="H94" s="747"/>
      <c r="I94" s="747"/>
      <c r="J94" s="747"/>
      <c r="K94" s="747"/>
      <c r="L94" s="747"/>
      <c r="M94" s="747"/>
      <c r="N94" s="724"/>
      <c r="Z94" s="741"/>
      <c r="AA94" s="724"/>
    </row>
    <row r="95" spans="1:27" ht="14.25" customHeight="1">
      <c r="N95" s="748"/>
      <c r="Z95" s="724"/>
      <c r="AA95" s="724"/>
    </row>
    <row r="96" spans="1:27" ht="14.25" customHeight="1">
      <c r="N96" s="743"/>
      <c r="Z96" s="743"/>
      <c r="AA96" s="724"/>
    </row>
    <row r="97" spans="1:27" s="747" customFormat="1" ht="14.25" customHeight="1">
      <c r="A97" s="725"/>
      <c r="B97" s="725"/>
      <c r="C97" s="725"/>
      <c r="D97" s="725"/>
      <c r="E97" s="725"/>
      <c r="F97" s="725"/>
      <c r="G97" s="725"/>
      <c r="H97" s="725"/>
      <c r="I97" s="725"/>
      <c r="J97" s="725"/>
      <c r="K97" s="725"/>
      <c r="L97" s="725"/>
      <c r="M97" s="725"/>
      <c r="N97" s="743"/>
      <c r="O97" s="725"/>
      <c r="P97" s="725"/>
      <c r="Q97" s="725"/>
      <c r="R97" s="725"/>
      <c r="S97" s="725"/>
      <c r="T97" s="725"/>
      <c r="U97" s="725"/>
      <c r="V97" s="725"/>
      <c r="W97" s="725"/>
      <c r="X97" s="725"/>
      <c r="Y97" s="725"/>
      <c r="Z97" s="743"/>
      <c r="AA97" s="743"/>
    </row>
    <row r="98" spans="1:27" s="747" customFormat="1" ht="14.25" customHeight="1">
      <c r="A98" s="725"/>
      <c r="B98" s="725"/>
      <c r="C98" s="725"/>
      <c r="D98" s="725"/>
      <c r="E98" s="725"/>
      <c r="F98" s="725"/>
      <c r="G98" s="725"/>
      <c r="H98" s="725"/>
      <c r="I98" s="725"/>
      <c r="J98" s="725"/>
      <c r="K98" s="725"/>
      <c r="L98" s="725"/>
      <c r="M98" s="725"/>
      <c r="N98" s="731"/>
      <c r="O98" s="725"/>
      <c r="P98" s="725"/>
      <c r="Q98" s="725"/>
      <c r="R98" s="725"/>
      <c r="S98" s="725"/>
      <c r="T98" s="725"/>
      <c r="U98" s="725"/>
      <c r="V98" s="725"/>
      <c r="W98" s="725"/>
      <c r="X98" s="725"/>
      <c r="Y98" s="725"/>
      <c r="Z98" s="743"/>
      <c r="AA98" s="743"/>
    </row>
    <row r="99" spans="1:27" s="747" customFormat="1" ht="14.25" customHeight="1">
      <c r="A99" s="725"/>
      <c r="B99" s="725"/>
      <c r="C99" s="725"/>
      <c r="D99" s="725"/>
      <c r="E99" s="725"/>
      <c r="F99" s="725"/>
      <c r="G99" s="725"/>
      <c r="H99" s="725"/>
      <c r="I99" s="725"/>
      <c r="J99" s="725"/>
      <c r="K99" s="725"/>
      <c r="L99" s="725"/>
      <c r="M99" s="725"/>
      <c r="N99" s="725"/>
      <c r="O99" s="725"/>
      <c r="P99" s="725"/>
      <c r="Q99" s="725"/>
      <c r="R99" s="725"/>
      <c r="S99" s="725"/>
      <c r="T99" s="725"/>
      <c r="U99" s="725"/>
      <c r="V99" s="725"/>
      <c r="W99" s="725"/>
      <c r="X99" s="725"/>
      <c r="Y99" s="725"/>
      <c r="Z99" s="743"/>
      <c r="AA99" s="743"/>
    </row>
    <row r="100" spans="1:27" s="747" customFormat="1" ht="14.25" customHeight="1">
      <c r="A100" s="725"/>
      <c r="B100" s="725"/>
      <c r="C100" s="725"/>
      <c r="D100" s="725"/>
      <c r="E100" s="725"/>
      <c r="F100" s="725"/>
      <c r="G100" s="725"/>
      <c r="H100" s="725"/>
      <c r="I100" s="725"/>
      <c r="J100" s="725"/>
      <c r="K100" s="725"/>
      <c r="L100" s="725"/>
      <c r="M100" s="725"/>
      <c r="N100" s="725"/>
      <c r="O100" s="725"/>
      <c r="P100" s="725"/>
      <c r="Q100" s="725"/>
      <c r="R100" s="725"/>
      <c r="S100" s="725"/>
      <c r="T100" s="725"/>
      <c r="U100" s="725"/>
      <c r="V100" s="725"/>
      <c r="W100" s="725"/>
      <c r="X100" s="725"/>
      <c r="Y100" s="725"/>
      <c r="Z100" s="731"/>
      <c r="AA100" s="743"/>
    </row>
    <row r="101" spans="1:27" s="731" customFormat="1">
      <c r="A101" s="725"/>
      <c r="B101" s="725"/>
      <c r="C101" s="725"/>
      <c r="D101" s="725"/>
      <c r="E101" s="725"/>
      <c r="F101" s="725"/>
      <c r="G101" s="725"/>
      <c r="H101" s="725"/>
      <c r="I101" s="725"/>
      <c r="J101" s="725"/>
      <c r="K101" s="725"/>
      <c r="L101" s="725"/>
      <c r="M101" s="725"/>
      <c r="N101" s="725"/>
      <c r="O101" s="725"/>
      <c r="P101" s="725"/>
      <c r="Q101" s="725"/>
      <c r="R101" s="725"/>
      <c r="S101" s="725"/>
      <c r="T101" s="725"/>
      <c r="U101" s="725"/>
      <c r="V101" s="725"/>
      <c r="W101" s="725"/>
      <c r="X101" s="725"/>
      <c r="Y101" s="725"/>
      <c r="Z101" s="725"/>
    </row>
  </sheetData>
  <mergeCells count="11">
    <mergeCell ref="X53:Y53"/>
    <mergeCell ref="I2:M2"/>
    <mergeCell ref="A3:A5"/>
    <mergeCell ref="B3:B5"/>
    <mergeCell ref="C3:F3"/>
    <mergeCell ref="G3:L3"/>
    <mergeCell ref="C4:C5"/>
    <mergeCell ref="D4:D5"/>
    <mergeCell ref="E4:E5"/>
    <mergeCell ref="G4:I4"/>
    <mergeCell ref="J4:L4"/>
  </mergeCells>
  <phoneticPr fontId="3"/>
  <pageMargins left="0.62992125984251968" right="0.23622047244094491" top="0.39370078740157483" bottom="0.55118110236220474" header="0.51181102362204722" footer="0.51181102362204722"/>
  <pageSetup paperSize="9" scale="69"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586605-A72B-4427-BDF0-B92BC9C61C53}">
  <sheetPr transitionEvaluation="1">
    <tabColor indexed="11"/>
  </sheetPr>
  <dimension ref="A1:Y78"/>
  <sheetViews>
    <sheetView showGridLines="0" view="pageBreakPreview" zoomScaleNormal="100" zoomScaleSheetLayoutView="100" workbookViewId="0">
      <selection activeCell="B10" sqref="B10"/>
    </sheetView>
  </sheetViews>
  <sheetFormatPr defaultColWidth="9" defaultRowHeight="14"/>
  <cols>
    <col min="1" max="1" width="14.58203125" style="648" customWidth="1"/>
    <col min="2" max="4" width="11.08203125" style="648" bestFit="1" customWidth="1"/>
    <col min="5" max="5" width="12.58203125" style="648" customWidth="1"/>
    <col min="6" max="6" width="8.5" style="648" customWidth="1"/>
    <col min="7" max="8" width="9.08203125" style="648" bestFit="1" customWidth="1"/>
    <col min="9" max="9" width="8.75" style="648" customWidth="1"/>
    <col min="10" max="11" width="9.08203125" style="648" bestFit="1" customWidth="1"/>
    <col min="12" max="12" width="10.58203125" style="648" customWidth="1"/>
    <col min="13" max="13" width="11.58203125" style="648" customWidth="1"/>
    <col min="14" max="16384" width="9" style="646"/>
  </cols>
  <sheetData>
    <row r="1" spans="1:13" ht="16.5" customHeight="1"/>
    <row r="2" spans="1:13" s="2220" customFormat="1" ht="25.5" customHeight="1">
      <c r="A2" s="3"/>
      <c r="B2" s="3"/>
      <c r="D2" s="2315" t="s">
        <v>1032</v>
      </c>
      <c r="E2" s="2315"/>
      <c r="F2" s="2315"/>
      <c r="G2" s="2315"/>
      <c r="H2" s="2315"/>
      <c r="I2" s="2315"/>
      <c r="J2" s="2315"/>
      <c r="K2" s="2316" t="s">
        <v>2121</v>
      </c>
      <c r="L2" s="2316"/>
      <c r="M2" s="2316"/>
    </row>
    <row r="3" spans="1:13" s="2220" customFormat="1">
      <c r="A3" s="3"/>
      <c r="B3" s="3"/>
      <c r="C3" s="3"/>
      <c r="D3" s="3"/>
      <c r="E3" s="715"/>
      <c r="F3" s="3"/>
      <c r="G3" s="3"/>
      <c r="H3" s="3"/>
      <c r="I3" s="715"/>
      <c r="J3" s="2317" t="s">
        <v>1797</v>
      </c>
      <c r="K3" s="2318"/>
      <c r="L3" s="2318"/>
      <c r="M3" s="2318"/>
    </row>
    <row r="4" spans="1:13" ht="8.25" customHeight="1" thickBot="1">
      <c r="A4" s="41"/>
      <c r="B4" s="41"/>
      <c r="C4" s="41"/>
      <c r="D4" s="41"/>
      <c r="E4" s="716"/>
      <c r="F4" s="41"/>
      <c r="G4" s="41"/>
      <c r="H4" s="41"/>
      <c r="I4" s="716"/>
      <c r="J4" s="41"/>
      <c r="K4" s="41"/>
      <c r="L4" s="694"/>
      <c r="M4" s="694"/>
    </row>
    <row r="5" spans="1:13" ht="15" customHeight="1">
      <c r="A5" s="2319" t="s">
        <v>286</v>
      </c>
      <c r="B5" s="2322" t="s">
        <v>1033</v>
      </c>
      <c r="C5" s="2325" t="s">
        <v>1034</v>
      </c>
      <c r="D5" s="2326"/>
      <c r="E5" s="2326"/>
      <c r="F5" s="2327"/>
      <c r="G5" s="2325" t="s">
        <v>1035</v>
      </c>
      <c r="H5" s="2326"/>
      <c r="I5" s="2326"/>
      <c r="J5" s="2326"/>
      <c r="K5" s="2326"/>
      <c r="L5" s="2326"/>
      <c r="M5" s="2326"/>
    </row>
    <row r="6" spans="1:13" ht="15" customHeight="1">
      <c r="A6" s="2320"/>
      <c r="B6" s="2323"/>
      <c r="C6" s="2328" t="s">
        <v>983</v>
      </c>
      <c r="D6" s="2328" t="s">
        <v>984</v>
      </c>
      <c r="E6" s="2331" t="s">
        <v>1036</v>
      </c>
      <c r="F6" s="2153"/>
      <c r="G6" s="2331" t="s">
        <v>1037</v>
      </c>
      <c r="H6" s="2334"/>
      <c r="I6" s="2335"/>
      <c r="J6" s="2331" t="s">
        <v>1038</v>
      </c>
      <c r="K6" s="2334"/>
      <c r="L6" s="2335"/>
      <c r="M6" s="2331" t="s">
        <v>994</v>
      </c>
    </row>
    <row r="7" spans="1:13" ht="15" customHeight="1">
      <c r="A7" s="2320"/>
      <c r="B7" s="2323"/>
      <c r="C7" s="2329"/>
      <c r="D7" s="2329"/>
      <c r="E7" s="2332"/>
      <c r="F7" s="717"/>
      <c r="G7" s="2336"/>
      <c r="H7" s="2337"/>
      <c r="I7" s="2321"/>
      <c r="J7" s="2336"/>
      <c r="K7" s="2337"/>
      <c r="L7" s="2321"/>
      <c r="M7" s="2332"/>
    </row>
    <row r="8" spans="1:13" ht="15" customHeight="1">
      <c r="A8" s="2321"/>
      <c r="B8" s="2324"/>
      <c r="C8" s="2330"/>
      <c r="D8" s="2330"/>
      <c r="E8" s="2333"/>
      <c r="F8" s="718" t="s">
        <v>988</v>
      </c>
      <c r="G8" s="2219" t="s">
        <v>1039</v>
      </c>
      <c r="H8" s="2219" t="s">
        <v>1040</v>
      </c>
      <c r="I8" s="2221" t="s">
        <v>1041</v>
      </c>
      <c r="J8" s="2219" t="s">
        <v>1042</v>
      </c>
      <c r="K8" s="2219" t="s">
        <v>1043</v>
      </c>
      <c r="L8" s="2221" t="s">
        <v>1041</v>
      </c>
      <c r="M8" s="2333"/>
    </row>
    <row r="9" spans="1:13" ht="15" customHeight="1">
      <c r="A9" s="1517" t="s">
        <v>1044</v>
      </c>
      <c r="B9" s="1518">
        <v>730624</v>
      </c>
      <c r="C9" s="1960">
        <v>723307</v>
      </c>
      <c r="D9" s="1960">
        <v>805854</v>
      </c>
      <c r="E9" s="1960">
        <v>1529161</v>
      </c>
      <c r="F9" s="1960">
        <v>18266</v>
      </c>
      <c r="G9" s="1960">
        <v>717</v>
      </c>
      <c r="H9" s="1960">
        <v>2174</v>
      </c>
      <c r="I9" s="1960">
        <v>-1457</v>
      </c>
      <c r="J9" s="1960">
        <v>1873</v>
      </c>
      <c r="K9" s="1960">
        <v>1446</v>
      </c>
      <c r="L9" s="1960">
        <v>427</v>
      </c>
      <c r="M9" s="1933">
        <v>-1030</v>
      </c>
    </row>
    <row r="10" spans="1:13" ht="15" customHeight="1">
      <c r="A10" s="2154"/>
      <c r="B10" s="2616"/>
      <c r="C10" s="542"/>
      <c r="D10" s="542"/>
      <c r="E10" s="542"/>
      <c r="F10" s="542"/>
      <c r="G10" s="542"/>
      <c r="H10" s="542"/>
      <c r="I10" s="542"/>
      <c r="J10" s="542"/>
      <c r="K10" s="542"/>
      <c r="L10" s="542"/>
      <c r="M10" s="543"/>
    </row>
    <row r="11" spans="1:13" ht="15" customHeight="1">
      <c r="A11" s="2155" t="s">
        <v>1045</v>
      </c>
      <c r="B11" s="2617">
        <v>653178</v>
      </c>
      <c r="C11" s="544">
        <v>644384</v>
      </c>
      <c r="D11" s="544">
        <v>723003</v>
      </c>
      <c r="E11" s="544">
        <v>1367387</v>
      </c>
      <c r="F11" s="544">
        <v>14530</v>
      </c>
      <c r="G11" s="544">
        <v>655</v>
      </c>
      <c r="H11" s="544">
        <v>1877</v>
      </c>
      <c r="I11" s="544">
        <v>-1222</v>
      </c>
      <c r="J11" s="544">
        <v>2798</v>
      </c>
      <c r="K11" s="544">
        <v>2462</v>
      </c>
      <c r="L11" s="544">
        <v>336</v>
      </c>
      <c r="M11" s="545">
        <v>-886</v>
      </c>
    </row>
    <row r="12" spans="1:13" ht="15" customHeight="1">
      <c r="A12" s="2154"/>
      <c r="B12" s="2616"/>
      <c r="C12" s="542"/>
      <c r="D12" s="542"/>
      <c r="E12" s="542"/>
      <c r="F12" s="542"/>
      <c r="G12" s="542"/>
      <c r="H12" s="542"/>
      <c r="I12" s="542"/>
      <c r="J12" s="542"/>
      <c r="K12" s="542"/>
      <c r="L12" s="542"/>
      <c r="M12" s="543"/>
    </row>
    <row r="13" spans="1:13" ht="15" customHeight="1">
      <c r="A13" s="2155" t="s">
        <v>1046</v>
      </c>
      <c r="B13" s="2617">
        <v>77446</v>
      </c>
      <c r="C13" s="544">
        <v>78249</v>
      </c>
      <c r="D13" s="544">
        <v>82027</v>
      </c>
      <c r="E13" s="544">
        <v>160276</v>
      </c>
      <c r="F13" s="544">
        <v>2321</v>
      </c>
      <c r="G13" s="544">
        <v>62</v>
      </c>
      <c r="H13" s="544">
        <v>297</v>
      </c>
      <c r="I13" s="544">
        <v>-235</v>
      </c>
      <c r="J13" s="544">
        <v>458</v>
      </c>
      <c r="K13" s="544">
        <v>361</v>
      </c>
      <c r="L13" s="544">
        <v>97</v>
      </c>
      <c r="M13" s="545">
        <v>-138</v>
      </c>
    </row>
    <row r="14" spans="1:13" ht="15" customHeight="1">
      <c r="A14" s="2155"/>
      <c r="B14" s="2616"/>
      <c r="C14" s="542"/>
      <c r="D14" s="542"/>
      <c r="E14" s="542"/>
      <c r="F14" s="542"/>
      <c r="G14" s="542"/>
      <c r="H14" s="542"/>
      <c r="I14" s="542"/>
      <c r="J14" s="542"/>
      <c r="K14" s="542"/>
      <c r="L14" s="542"/>
      <c r="M14" s="543"/>
    </row>
    <row r="15" spans="1:13" ht="15" customHeight="1">
      <c r="A15" s="2156" t="s">
        <v>224</v>
      </c>
      <c r="B15" s="2618">
        <v>285954</v>
      </c>
      <c r="C15" s="542">
        <v>271589</v>
      </c>
      <c r="D15" s="542">
        <v>311128</v>
      </c>
      <c r="E15" s="542">
        <v>582717</v>
      </c>
      <c r="F15" s="542">
        <v>4190</v>
      </c>
      <c r="G15" s="542">
        <v>297</v>
      </c>
      <c r="H15" s="542">
        <v>624</v>
      </c>
      <c r="I15" s="542">
        <v>-327</v>
      </c>
      <c r="J15" s="542">
        <v>948</v>
      </c>
      <c r="K15" s="542">
        <v>902</v>
      </c>
      <c r="L15" s="542">
        <v>46</v>
      </c>
      <c r="M15" s="543">
        <v>-281</v>
      </c>
    </row>
    <row r="16" spans="1:13" ht="15" customHeight="1">
      <c r="A16" s="2156" t="s">
        <v>225</v>
      </c>
      <c r="B16" s="2618">
        <v>46295</v>
      </c>
      <c r="C16" s="542">
        <v>46730</v>
      </c>
      <c r="D16" s="542">
        <v>50754</v>
      </c>
      <c r="E16" s="542">
        <v>97484</v>
      </c>
      <c r="F16" s="542">
        <v>1125</v>
      </c>
      <c r="G16" s="542">
        <v>59</v>
      </c>
      <c r="H16" s="542">
        <v>147</v>
      </c>
      <c r="I16" s="542">
        <v>-88</v>
      </c>
      <c r="J16" s="542">
        <v>222</v>
      </c>
      <c r="K16" s="542">
        <v>177</v>
      </c>
      <c r="L16" s="542">
        <v>45</v>
      </c>
      <c r="M16" s="543">
        <v>-43</v>
      </c>
    </row>
    <row r="17" spans="1:13" ht="15" customHeight="1">
      <c r="A17" s="2156" t="s">
        <v>226</v>
      </c>
      <c r="B17" s="2618">
        <v>9119</v>
      </c>
      <c r="C17" s="542">
        <v>8411</v>
      </c>
      <c r="D17" s="542">
        <v>9939</v>
      </c>
      <c r="E17" s="542">
        <v>18350</v>
      </c>
      <c r="F17" s="542">
        <v>563</v>
      </c>
      <c r="G17" s="542">
        <v>7</v>
      </c>
      <c r="H17" s="542">
        <v>34</v>
      </c>
      <c r="I17" s="542">
        <v>-27</v>
      </c>
      <c r="J17" s="542">
        <v>39</v>
      </c>
      <c r="K17" s="542">
        <v>58</v>
      </c>
      <c r="L17" s="542">
        <v>-19</v>
      </c>
      <c r="M17" s="543">
        <v>-46</v>
      </c>
    </row>
    <row r="18" spans="1:13" ht="15" customHeight="1">
      <c r="A18" s="2156" t="s">
        <v>227</v>
      </c>
      <c r="B18" s="2618">
        <v>8196</v>
      </c>
      <c r="C18" s="542">
        <v>8255</v>
      </c>
      <c r="D18" s="542">
        <v>9245</v>
      </c>
      <c r="E18" s="542">
        <v>17500</v>
      </c>
      <c r="F18" s="542">
        <v>207</v>
      </c>
      <c r="G18" s="542">
        <v>7</v>
      </c>
      <c r="H18" s="542">
        <v>46</v>
      </c>
      <c r="I18" s="542">
        <v>-39</v>
      </c>
      <c r="J18" s="542">
        <v>26</v>
      </c>
      <c r="K18" s="542">
        <v>24</v>
      </c>
      <c r="L18" s="542">
        <v>2</v>
      </c>
      <c r="M18" s="543">
        <v>-37</v>
      </c>
    </row>
    <row r="19" spans="1:13" ht="15" customHeight="1">
      <c r="A19" s="2156" t="s">
        <v>228</v>
      </c>
      <c r="B19" s="2618">
        <v>23185</v>
      </c>
      <c r="C19" s="542">
        <v>23604</v>
      </c>
      <c r="D19" s="542">
        <v>26752</v>
      </c>
      <c r="E19" s="542">
        <v>50356</v>
      </c>
      <c r="F19" s="542">
        <v>1208</v>
      </c>
      <c r="G19" s="542">
        <v>23</v>
      </c>
      <c r="H19" s="542">
        <v>74</v>
      </c>
      <c r="I19" s="542">
        <v>-51</v>
      </c>
      <c r="J19" s="542">
        <v>93</v>
      </c>
      <c r="K19" s="542">
        <v>77</v>
      </c>
      <c r="L19" s="542">
        <v>16</v>
      </c>
      <c r="M19" s="543">
        <v>-35</v>
      </c>
    </row>
    <row r="20" spans="1:13" ht="15" customHeight="1">
      <c r="A20" s="2156" t="s">
        <v>229</v>
      </c>
      <c r="B20" s="2618">
        <v>17248</v>
      </c>
      <c r="C20" s="542">
        <v>16997</v>
      </c>
      <c r="D20" s="542">
        <v>19416</v>
      </c>
      <c r="E20" s="542">
        <v>36413</v>
      </c>
      <c r="F20" s="542">
        <v>707</v>
      </c>
      <c r="G20" s="542">
        <v>9</v>
      </c>
      <c r="H20" s="542">
        <v>67</v>
      </c>
      <c r="I20" s="542">
        <v>-58</v>
      </c>
      <c r="J20" s="542">
        <v>99</v>
      </c>
      <c r="K20" s="542">
        <v>59</v>
      </c>
      <c r="L20" s="542">
        <v>40</v>
      </c>
      <c r="M20" s="543">
        <v>-18</v>
      </c>
    </row>
    <row r="21" spans="1:13" ht="15" customHeight="1">
      <c r="A21" s="2156" t="s">
        <v>230</v>
      </c>
      <c r="B21" s="2618">
        <v>7036</v>
      </c>
      <c r="C21" s="542">
        <v>6760</v>
      </c>
      <c r="D21" s="542">
        <v>7077</v>
      </c>
      <c r="E21" s="542">
        <v>13837</v>
      </c>
      <c r="F21" s="542">
        <v>127</v>
      </c>
      <c r="G21" s="542">
        <v>11</v>
      </c>
      <c r="H21" s="542">
        <v>32</v>
      </c>
      <c r="I21" s="542">
        <v>-21</v>
      </c>
      <c r="J21" s="542">
        <v>50</v>
      </c>
      <c r="K21" s="542">
        <v>40</v>
      </c>
      <c r="L21" s="542">
        <v>10</v>
      </c>
      <c r="M21" s="543">
        <v>-11</v>
      </c>
    </row>
    <row r="22" spans="1:13" ht="15" customHeight="1">
      <c r="A22" s="2156" t="s">
        <v>231</v>
      </c>
      <c r="B22" s="2618">
        <v>6293</v>
      </c>
      <c r="C22" s="542">
        <v>5819</v>
      </c>
      <c r="D22" s="542">
        <v>6600</v>
      </c>
      <c r="E22" s="542">
        <v>12419</v>
      </c>
      <c r="F22" s="542">
        <v>466</v>
      </c>
      <c r="G22" s="542">
        <v>4</v>
      </c>
      <c r="H22" s="542">
        <v>32</v>
      </c>
      <c r="I22" s="542">
        <v>-28</v>
      </c>
      <c r="J22" s="542">
        <v>30</v>
      </c>
      <c r="K22" s="542">
        <v>19</v>
      </c>
      <c r="L22" s="542">
        <v>11</v>
      </c>
      <c r="M22" s="543">
        <v>-17</v>
      </c>
    </row>
    <row r="23" spans="1:13" ht="15" customHeight="1">
      <c r="A23" s="2156" t="s">
        <v>1047</v>
      </c>
      <c r="B23" s="2618">
        <v>41324</v>
      </c>
      <c r="C23" s="542">
        <v>43448</v>
      </c>
      <c r="D23" s="542">
        <v>45771</v>
      </c>
      <c r="E23" s="542">
        <v>89219</v>
      </c>
      <c r="F23" s="542">
        <v>714</v>
      </c>
      <c r="G23" s="542">
        <v>45</v>
      </c>
      <c r="H23" s="542">
        <v>131</v>
      </c>
      <c r="I23" s="542">
        <v>-86</v>
      </c>
      <c r="J23" s="542">
        <v>190</v>
      </c>
      <c r="K23" s="542">
        <v>198</v>
      </c>
      <c r="L23" s="542">
        <v>-8</v>
      </c>
      <c r="M23" s="543">
        <v>-94</v>
      </c>
    </row>
    <row r="24" spans="1:13" ht="15" customHeight="1">
      <c r="A24" s="2156" t="s">
        <v>1048</v>
      </c>
      <c r="B24" s="2618">
        <v>19373</v>
      </c>
      <c r="C24" s="542">
        <v>21427</v>
      </c>
      <c r="D24" s="542">
        <v>24043</v>
      </c>
      <c r="E24" s="542">
        <v>45470</v>
      </c>
      <c r="F24" s="542">
        <v>443</v>
      </c>
      <c r="G24" s="542">
        <v>14</v>
      </c>
      <c r="H24" s="542">
        <v>77</v>
      </c>
      <c r="I24" s="542">
        <v>-63</v>
      </c>
      <c r="J24" s="542">
        <v>116</v>
      </c>
      <c r="K24" s="542">
        <v>73</v>
      </c>
      <c r="L24" s="542">
        <v>43</v>
      </c>
      <c r="M24" s="543">
        <v>-20</v>
      </c>
    </row>
    <row r="25" spans="1:13" ht="15" customHeight="1">
      <c r="A25" s="2156" t="s">
        <v>1918</v>
      </c>
      <c r="B25" s="2618">
        <v>14629</v>
      </c>
      <c r="C25" s="542">
        <v>14232</v>
      </c>
      <c r="D25" s="542">
        <v>16258</v>
      </c>
      <c r="E25" s="542">
        <v>30490</v>
      </c>
      <c r="F25" s="542">
        <v>569</v>
      </c>
      <c r="G25" s="542">
        <v>13</v>
      </c>
      <c r="H25" s="542">
        <v>73</v>
      </c>
      <c r="I25" s="542">
        <v>-60</v>
      </c>
      <c r="J25" s="542">
        <v>52</v>
      </c>
      <c r="K25" s="542">
        <v>66</v>
      </c>
      <c r="L25" s="542">
        <v>-14</v>
      </c>
      <c r="M25" s="543">
        <v>-74</v>
      </c>
    </row>
    <row r="26" spans="1:13" ht="15" customHeight="1">
      <c r="A26" s="2156" t="s">
        <v>1919</v>
      </c>
      <c r="B26" s="2618">
        <v>57696</v>
      </c>
      <c r="C26" s="542">
        <v>58406</v>
      </c>
      <c r="D26" s="542">
        <v>62917</v>
      </c>
      <c r="E26" s="542">
        <v>121323</v>
      </c>
      <c r="F26" s="542">
        <v>1117</v>
      </c>
      <c r="G26" s="542">
        <v>61</v>
      </c>
      <c r="H26" s="542">
        <v>143</v>
      </c>
      <c r="I26" s="542">
        <v>-82</v>
      </c>
      <c r="J26" s="542">
        <v>320</v>
      </c>
      <c r="K26" s="542">
        <v>256</v>
      </c>
      <c r="L26" s="542">
        <v>64</v>
      </c>
      <c r="M26" s="543">
        <v>-18</v>
      </c>
    </row>
    <row r="27" spans="1:13" ht="15" customHeight="1">
      <c r="A27" s="2157" t="s">
        <v>1920</v>
      </c>
      <c r="B27" s="2618">
        <v>11925</v>
      </c>
      <c r="C27" s="542">
        <v>12133</v>
      </c>
      <c r="D27" s="542">
        <v>13788</v>
      </c>
      <c r="E27" s="542">
        <v>25921</v>
      </c>
      <c r="F27" s="542">
        <v>464</v>
      </c>
      <c r="G27" s="542">
        <v>6</v>
      </c>
      <c r="H27" s="542">
        <v>41</v>
      </c>
      <c r="I27" s="542">
        <v>-35</v>
      </c>
      <c r="J27" s="542">
        <v>43</v>
      </c>
      <c r="K27" s="542">
        <v>63</v>
      </c>
      <c r="L27" s="542">
        <v>-20</v>
      </c>
      <c r="M27" s="543">
        <v>-55</v>
      </c>
    </row>
    <row r="28" spans="1:13" ht="15" customHeight="1">
      <c r="A28" s="2156" t="s">
        <v>1921</v>
      </c>
      <c r="B28" s="2618">
        <v>13918</v>
      </c>
      <c r="C28" s="542">
        <v>14171</v>
      </c>
      <c r="D28" s="542">
        <v>16294</v>
      </c>
      <c r="E28" s="542">
        <v>30465</v>
      </c>
      <c r="F28" s="542">
        <v>302</v>
      </c>
      <c r="G28" s="542">
        <v>12</v>
      </c>
      <c r="H28" s="542">
        <v>65</v>
      </c>
      <c r="I28" s="542">
        <v>-53</v>
      </c>
      <c r="J28" s="542">
        <v>59</v>
      </c>
      <c r="K28" s="542">
        <v>51</v>
      </c>
      <c r="L28" s="542">
        <v>8</v>
      </c>
      <c r="M28" s="543">
        <v>-45</v>
      </c>
    </row>
    <row r="29" spans="1:13" ht="15" customHeight="1">
      <c r="A29" s="2156" t="s">
        <v>1922</v>
      </c>
      <c r="B29" s="2618">
        <v>12850</v>
      </c>
      <c r="C29" s="542">
        <v>13060</v>
      </c>
      <c r="D29" s="542">
        <v>14235</v>
      </c>
      <c r="E29" s="542">
        <v>27295</v>
      </c>
      <c r="F29" s="542">
        <v>660</v>
      </c>
      <c r="G29" s="542">
        <v>10</v>
      </c>
      <c r="H29" s="542">
        <v>44</v>
      </c>
      <c r="I29" s="542">
        <v>-34</v>
      </c>
      <c r="J29" s="542">
        <v>83</v>
      </c>
      <c r="K29" s="542">
        <v>85</v>
      </c>
      <c r="L29" s="542">
        <v>-2</v>
      </c>
      <c r="M29" s="543">
        <v>-36</v>
      </c>
    </row>
    <row r="30" spans="1:13" ht="15" customHeight="1">
      <c r="A30" s="2156" t="s">
        <v>1923</v>
      </c>
      <c r="B30" s="2618">
        <v>19303</v>
      </c>
      <c r="C30" s="542">
        <v>18641</v>
      </c>
      <c r="D30" s="542">
        <v>20386</v>
      </c>
      <c r="E30" s="542">
        <v>39027</v>
      </c>
      <c r="F30" s="542">
        <v>182</v>
      </c>
      <c r="G30" s="542">
        <v>14</v>
      </c>
      <c r="H30" s="542">
        <v>56</v>
      </c>
      <c r="I30" s="542">
        <v>-42</v>
      </c>
      <c r="J30" s="542">
        <v>80</v>
      </c>
      <c r="K30" s="542">
        <v>76</v>
      </c>
      <c r="L30" s="542">
        <v>4</v>
      </c>
      <c r="M30" s="543">
        <v>-38</v>
      </c>
    </row>
    <row r="31" spans="1:13" ht="15" customHeight="1">
      <c r="A31" s="2156" t="s">
        <v>1924</v>
      </c>
      <c r="B31" s="2618">
        <v>14013</v>
      </c>
      <c r="C31" s="542">
        <v>14302</v>
      </c>
      <c r="D31" s="542">
        <v>15973</v>
      </c>
      <c r="E31" s="542">
        <v>30275</v>
      </c>
      <c r="F31" s="542">
        <v>665</v>
      </c>
      <c r="G31" s="542">
        <v>12</v>
      </c>
      <c r="H31" s="542">
        <v>68</v>
      </c>
      <c r="I31" s="542">
        <v>-56</v>
      </c>
      <c r="J31" s="542">
        <v>80</v>
      </c>
      <c r="K31" s="542">
        <v>53</v>
      </c>
      <c r="L31" s="542">
        <v>27</v>
      </c>
      <c r="M31" s="543">
        <v>-29</v>
      </c>
    </row>
    <row r="32" spans="1:13" ht="15" customHeight="1">
      <c r="A32" s="2156" t="s">
        <v>1925</v>
      </c>
      <c r="B32" s="2618">
        <v>10559</v>
      </c>
      <c r="C32" s="542">
        <v>10206</v>
      </c>
      <c r="D32" s="542">
        <v>11790</v>
      </c>
      <c r="E32" s="542">
        <v>21996</v>
      </c>
      <c r="F32" s="542">
        <v>244</v>
      </c>
      <c r="G32" s="542">
        <v>7</v>
      </c>
      <c r="H32" s="542">
        <v>31</v>
      </c>
      <c r="I32" s="542">
        <v>-24</v>
      </c>
      <c r="J32" s="542">
        <v>38</v>
      </c>
      <c r="K32" s="542">
        <v>34</v>
      </c>
      <c r="L32" s="542">
        <v>4</v>
      </c>
      <c r="M32" s="543">
        <v>-20</v>
      </c>
    </row>
    <row r="33" spans="1:13" ht="15" customHeight="1">
      <c r="A33" s="2156" t="s">
        <v>1926</v>
      </c>
      <c r="B33" s="2618">
        <v>34262</v>
      </c>
      <c r="C33" s="542">
        <v>36193</v>
      </c>
      <c r="D33" s="542">
        <v>40637</v>
      </c>
      <c r="E33" s="542">
        <v>76830</v>
      </c>
      <c r="F33" s="542">
        <v>577</v>
      </c>
      <c r="G33" s="542">
        <v>44</v>
      </c>
      <c r="H33" s="542">
        <v>92</v>
      </c>
      <c r="I33" s="542">
        <v>-48</v>
      </c>
      <c r="J33" s="542">
        <v>230</v>
      </c>
      <c r="K33" s="542">
        <v>151</v>
      </c>
      <c r="L33" s="542">
        <v>79</v>
      </c>
      <c r="M33" s="543">
        <v>31</v>
      </c>
    </row>
    <row r="34" spans="1:13" ht="15" customHeight="1">
      <c r="A34" s="2155"/>
      <c r="B34" s="2618"/>
      <c r="C34" s="542"/>
      <c r="D34" s="542"/>
      <c r="E34" s="542"/>
      <c r="F34" s="542"/>
      <c r="G34" s="542"/>
      <c r="H34" s="542"/>
      <c r="I34" s="542"/>
      <c r="J34" s="542"/>
      <c r="K34" s="542"/>
      <c r="L34" s="542"/>
      <c r="M34" s="543"/>
    </row>
    <row r="35" spans="1:13" ht="15" customHeight="1">
      <c r="A35" s="2155" t="s">
        <v>243</v>
      </c>
      <c r="B35" s="2619">
        <v>627</v>
      </c>
      <c r="C35" s="544">
        <v>612</v>
      </c>
      <c r="D35" s="544">
        <v>481</v>
      </c>
      <c r="E35" s="544">
        <v>1093</v>
      </c>
      <c r="F35" s="544">
        <v>23</v>
      </c>
      <c r="G35" s="544">
        <v>2</v>
      </c>
      <c r="H35" s="544">
        <v>0</v>
      </c>
      <c r="I35" s="544">
        <v>2</v>
      </c>
      <c r="J35" s="544">
        <v>1</v>
      </c>
      <c r="K35" s="544">
        <v>0</v>
      </c>
      <c r="L35" s="544">
        <v>1</v>
      </c>
      <c r="M35" s="545">
        <v>3</v>
      </c>
    </row>
    <row r="36" spans="1:13" ht="15" customHeight="1">
      <c r="A36" s="2156" t="s">
        <v>244</v>
      </c>
      <c r="B36" s="2618">
        <v>207</v>
      </c>
      <c r="C36" s="542">
        <v>185</v>
      </c>
      <c r="D36" s="542">
        <v>172</v>
      </c>
      <c r="E36" s="542">
        <v>357</v>
      </c>
      <c r="F36" s="542">
        <v>8</v>
      </c>
      <c r="G36" s="542">
        <v>0</v>
      </c>
      <c r="H36" s="542">
        <v>0</v>
      </c>
      <c r="I36" s="542">
        <v>0</v>
      </c>
      <c r="J36" s="542">
        <v>0</v>
      </c>
      <c r="K36" s="542">
        <v>0</v>
      </c>
      <c r="L36" s="542">
        <v>0</v>
      </c>
      <c r="M36" s="543">
        <v>0</v>
      </c>
    </row>
    <row r="37" spans="1:13" ht="15" customHeight="1">
      <c r="A37" s="2156" t="s">
        <v>245</v>
      </c>
      <c r="B37" s="2618">
        <v>420</v>
      </c>
      <c r="C37" s="542">
        <v>427</v>
      </c>
      <c r="D37" s="542">
        <v>309</v>
      </c>
      <c r="E37" s="542">
        <v>736</v>
      </c>
      <c r="F37" s="542">
        <v>15</v>
      </c>
      <c r="G37" s="542">
        <v>2</v>
      </c>
      <c r="H37" s="542">
        <v>0</v>
      </c>
      <c r="I37" s="542">
        <v>2</v>
      </c>
      <c r="J37" s="542">
        <v>1</v>
      </c>
      <c r="K37" s="542">
        <v>0</v>
      </c>
      <c r="L37" s="542">
        <v>1</v>
      </c>
      <c r="M37" s="543">
        <v>3</v>
      </c>
    </row>
    <row r="38" spans="1:13" ht="15" customHeight="1">
      <c r="A38" s="2216"/>
      <c r="B38" s="2620"/>
      <c r="C38" s="546"/>
      <c r="D38" s="546"/>
      <c r="E38" s="546"/>
      <c r="F38" s="546"/>
      <c r="G38" s="546"/>
      <c r="H38" s="546"/>
      <c r="I38" s="546"/>
      <c r="J38" s="546"/>
      <c r="K38" s="546"/>
      <c r="L38" s="546"/>
      <c r="M38" s="547"/>
    </row>
    <row r="39" spans="1:13" ht="15" customHeight="1">
      <c r="A39" s="2155" t="s">
        <v>246</v>
      </c>
      <c r="B39" s="2619">
        <v>8678</v>
      </c>
      <c r="C39" s="544">
        <v>8574</v>
      </c>
      <c r="D39" s="544">
        <v>9699</v>
      </c>
      <c r="E39" s="544">
        <v>18273</v>
      </c>
      <c r="F39" s="544">
        <v>488</v>
      </c>
      <c r="G39" s="544">
        <v>1</v>
      </c>
      <c r="H39" s="544">
        <v>33</v>
      </c>
      <c r="I39" s="544">
        <v>-32</v>
      </c>
      <c r="J39" s="544">
        <v>35</v>
      </c>
      <c r="K39" s="544">
        <v>38</v>
      </c>
      <c r="L39" s="544">
        <v>-3</v>
      </c>
      <c r="M39" s="545">
        <v>-35</v>
      </c>
    </row>
    <row r="40" spans="1:13" ht="15" customHeight="1">
      <c r="A40" s="2156" t="s">
        <v>1049</v>
      </c>
      <c r="B40" s="2618">
        <v>8678</v>
      </c>
      <c r="C40" s="542">
        <v>8574</v>
      </c>
      <c r="D40" s="542">
        <v>9699</v>
      </c>
      <c r="E40" s="542">
        <v>18273</v>
      </c>
      <c r="F40" s="542">
        <v>488</v>
      </c>
      <c r="G40" s="542">
        <v>1</v>
      </c>
      <c r="H40" s="542">
        <v>33</v>
      </c>
      <c r="I40" s="542">
        <v>-32</v>
      </c>
      <c r="J40" s="542">
        <v>35</v>
      </c>
      <c r="K40" s="542">
        <v>38</v>
      </c>
      <c r="L40" s="542">
        <v>-3</v>
      </c>
      <c r="M40" s="543">
        <v>-35</v>
      </c>
    </row>
    <row r="41" spans="1:13" ht="15" customHeight="1">
      <c r="A41" s="2156"/>
      <c r="B41" s="2618"/>
      <c r="C41" s="542"/>
      <c r="D41" s="542"/>
      <c r="E41" s="542"/>
      <c r="F41" s="542"/>
      <c r="G41" s="542"/>
      <c r="H41" s="542"/>
      <c r="I41" s="542"/>
      <c r="J41" s="542"/>
      <c r="K41" s="542"/>
      <c r="L41" s="542"/>
      <c r="M41" s="543"/>
    </row>
    <row r="42" spans="1:13" ht="15" customHeight="1">
      <c r="A42" s="2155" t="s">
        <v>248</v>
      </c>
      <c r="B42" s="2619">
        <v>3846</v>
      </c>
      <c r="C42" s="544">
        <v>4308</v>
      </c>
      <c r="D42" s="544">
        <v>4560</v>
      </c>
      <c r="E42" s="544">
        <v>8868</v>
      </c>
      <c r="F42" s="544">
        <v>98</v>
      </c>
      <c r="G42" s="544">
        <v>7</v>
      </c>
      <c r="H42" s="544">
        <v>19</v>
      </c>
      <c r="I42" s="544">
        <v>-12</v>
      </c>
      <c r="J42" s="544">
        <v>14</v>
      </c>
      <c r="K42" s="544">
        <v>10</v>
      </c>
      <c r="L42" s="544">
        <v>4</v>
      </c>
      <c r="M42" s="545">
        <v>-8</v>
      </c>
    </row>
    <row r="43" spans="1:13" ht="15" customHeight="1">
      <c r="A43" s="2156" t="s">
        <v>249</v>
      </c>
      <c r="B43" s="2618">
        <v>3846</v>
      </c>
      <c r="C43" s="542">
        <v>4308</v>
      </c>
      <c r="D43" s="542">
        <v>4560</v>
      </c>
      <c r="E43" s="542">
        <v>8868</v>
      </c>
      <c r="F43" s="542">
        <v>98</v>
      </c>
      <c r="G43" s="542">
        <v>7</v>
      </c>
      <c r="H43" s="542">
        <v>19</v>
      </c>
      <c r="I43" s="542">
        <v>-12</v>
      </c>
      <c r="J43" s="542">
        <v>14</v>
      </c>
      <c r="K43" s="542">
        <v>10</v>
      </c>
      <c r="L43" s="542">
        <v>4</v>
      </c>
      <c r="M43" s="543">
        <v>-8</v>
      </c>
    </row>
    <row r="44" spans="1:13" ht="15" customHeight="1">
      <c r="A44" s="2156"/>
      <c r="B44" s="2620"/>
      <c r="C44" s="546"/>
      <c r="D44" s="546"/>
      <c r="E44" s="546"/>
      <c r="F44" s="546"/>
      <c r="G44" s="546"/>
      <c r="H44" s="546"/>
      <c r="I44" s="546"/>
      <c r="J44" s="546"/>
      <c r="K44" s="546"/>
      <c r="L44" s="546"/>
      <c r="M44" s="547"/>
    </row>
    <row r="45" spans="1:13" ht="15" customHeight="1">
      <c r="A45" s="2155" t="s">
        <v>250</v>
      </c>
      <c r="B45" s="2619">
        <v>3954</v>
      </c>
      <c r="C45" s="544">
        <v>4112</v>
      </c>
      <c r="D45" s="544">
        <v>4259</v>
      </c>
      <c r="E45" s="544">
        <v>8371</v>
      </c>
      <c r="F45" s="544">
        <v>110</v>
      </c>
      <c r="G45" s="544">
        <v>2</v>
      </c>
      <c r="H45" s="544">
        <v>16</v>
      </c>
      <c r="I45" s="544">
        <v>-14</v>
      </c>
      <c r="J45" s="544">
        <v>19</v>
      </c>
      <c r="K45" s="544">
        <v>24</v>
      </c>
      <c r="L45" s="544">
        <v>-5</v>
      </c>
      <c r="M45" s="545">
        <v>-19</v>
      </c>
    </row>
    <row r="46" spans="1:13" ht="15" customHeight="1">
      <c r="A46" s="2156" t="s">
        <v>1050</v>
      </c>
      <c r="B46" s="2618">
        <v>3954</v>
      </c>
      <c r="C46" s="542">
        <v>4112</v>
      </c>
      <c r="D46" s="542">
        <v>4259</v>
      </c>
      <c r="E46" s="542">
        <v>8371</v>
      </c>
      <c r="F46" s="542">
        <v>110</v>
      </c>
      <c r="G46" s="542">
        <v>2</v>
      </c>
      <c r="H46" s="542">
        <v>16</v>
      </c>
      <c r="I46" s="542">
        <v>-14</v>
      </c>
      <c r="J46" s="542">
        <v>19</v>
      </c>
      <c r="K46" s="542">
        <v>24</v>
      </c>
      <c r="L46" s="542">
        <v>-5</v>
      </c>
      <c r="M46" s="543">
        <v>-19</v>
      </c>
    </row>
    <row r="47" spans="1:13" ht="15" customHeight="1">
      <c r="A47" s="2155"/>
      <c r="B47" s="2618"/>
      <c r="C47" s="542"/>
      <c r="D47" s="542"/>
      <c r="E47" s="542"/>
      <c r="F47" s="542"/>
      <c r="G47" s="542"/>
      <c r="H47" s="542"/>
      <c r="I47" s="542"/>
      <c r="J47" s="542"/>
      <c r="K47" s="542"/>
      <c r="L47" s="542"/>
      <c r="M47" s="543"/>
    </row>
    <row r="48" spans="1:13" ht="15" customHeight="1">
      <c r="A48" s="2155" t="s">
        <v>252</v>
      </c>
      <c r="B48" s="2619">
        <v>5741</v>
      </c>
      <c r="C48" s="544">
        <v>5513</v>
      </c>
      <c r="D48" s="544">
        <v>6001</v>
      </c>
      <c r="E48" s="544">
        <v>11514</v>
      </c>
      <c r="F48" s="544">
        <v>536</v>
      </c>
      <c r="G48" s="544">
        <v>5</v>
      </c>
      <c r="H48" s="544">
        <v>18</v>
      </c>
      <c r="I48" s="544">
        <v>-13</v>
      </c>
      <c r="J48" s="544">
        <v>59</v>
      </c>
      <c r="K48" s="544">
        <v>46</v>
      </c>
      <c r="L48" s="544">
        <v>13</v>
      </c>
      <c r="M48" s="545">
        <v>0</v>
      </c>
    </row>
    <row r="49" spans="1:13" ht="15" customHeight="1">
      <c r="A49" s="2156" t="s">
        <v>253</v>
      </c>
      <c r="B49" s="2618">
        <v>5741</v>
      </c>
      <c r="C49" s="542">
        <v>5513</v>
      </c>
      <c r="D49" s="542">
        <v>6001</v>
      </c>
      <c r="E49" s="542">
        <v>11514</v>
      </c>
      <c r="F49" s="542">
        <v>536</v>
      </c>
      <c r="G49" s="542">
        <v>5</v>
      </c>
      <c r="H49" s="542">
        <v>18</v>
      </c>
      <c r="I49" s="542">
        <v>-13</v>
      </c>
      <c r="J49" s="542">
        <v>59</v>
      </c>
      <c r="K49" s="542">
        <v>46</v>
      </c>
      <c r="L49" s="542">
        <v>13</v>
      </c>
      <c r="M49" s="543">
        <v>0</v>
      </c>
    </row>
    <row r="50" spans="1:13" ht="15" customHeight="1">
      <c r="A50" s="2156"/>
      <c r="B50" s="2620"/>
      <c r="C50" s="546"/>
      <c r="D50" s="546"/>
      <c r="E50" s="546"/>
      <c r="F50" s="546"/>
      <c r="G50" s="546"/>
      <c r="H50" s="546"/>
      <c r="I50" s="546"/>
      <c r="J50" s="546"/>
      <c r="K50" s="546"/>
      <c r="L50" s="546"/>
      <c r="M50" s="547"/>
    </row>
    <row r="51" spans="1:13" ht="15" customHeight="1">
      <c r="A51" s="2155" t="s">
        <v>254</v>
      </c>
      <c r="B51" s="2619">
        <v>14221</v>
      </c>
      <c r="C51" s="544">
        <v>14775</v>
      </c>
      <c r="D51" s="544">
        <v>15619</v>
      </c>
      <c r="E51" s="544">
        <v>30394</v>
      </c>
      <c r="F51" s="544">
        <v>421</v>
      </c>
      <c r="G51" s="544">
        <v>17</v>
      </c>
      <c r="H51" s="544">
        <v>69</v>
      </c>
      <c r="I51" s="544">
        <v>-52</v>
      </c>
      <c r="J51" s="544">
        <v>89</v>
      </c>
      <c r="K51" s="544">
        <v>60</v>
      </c>
      <c r="L51" s="544">
        <v>29</v>
      </c>
      <c r="M51" s="545">
        <v>-23</v>
      </c>
    </row>
    <row r="52" spans="1:13" ht="15" customHeight="1">
      <c r="A52" s="2156" t="s">
        <v>255</v>
      </c>
      <c r="B52" s="2618">
        <v>2789</v>
      </c>
      <c r="C52" s="542">
        <v>2882</v>
      </c>
      <c r="D52" s="542">
        <v>3190</v>
      </c>
      <c r="E52" s="542">
        <v>6072</v>
      </c>
      <c r="F52" s="542">
        <v>196</v>
      </c>
      <c r="G52" s="542">
        <v>6</v>
      </c>
      <c r="H52" s="542">
        <v>9</v>
      </c>
      <c r="I52" s="542">
        <v>-3</v>
      </c>
      <c r="J52" s="542">
        <v>29</v>
      </c>
      <c r="K52" s="542">
        <v>14</v>
      </c>
      <c r="L52" s="542">
        <v>15</v>
      </c>
      <c r="M52" s="543">
        <v>12</v>
      </c>
    </row>
    <row r="53" spans="1:13" ht="15" customHeight="1">
      <c r="A53" s="2156" t="s">
        <v>1051</v>
      </c>
      <c r="B53" s="2618">
        <v>2867</v>
      </c>
      <c r="C53" s="542">
        <v>2808</v>
      </c>
      <c r="D53" s="542">
        <v>3095</v>
      </c>
      <c r="E53" s="542">
        <v>5903</v>
      </c>
      <c r="F53" s="542">
        <v>105</v>
      </c>
      <c r="G53" s="542">
        <v>4</v>
      </c>
      <c r="H53" s="542">
        <v>13</v>
      </c>
      <c r="I53" s="542">
        <v>-9</v>
      </c>
      <c r="J53" s="542">
        <v>16</v>
      </c>
      <c r="K53" s="542">
        <v>7</v>
      </c>
      <c r="L53" s="542">
        <v>9</v>
      </c>
      <c r="M53" s="543">
        <v>0</v>
      </c>
    </row>
    <row r="54" spans="1:13" ht="15" customHeight="1">
      <c r="A54" s="2156" t="s">
        <v>1052</v>
      </c>
      <c r="B54" s="2618">
        <v>2760</v>
      </c>
      <c r="C54" s="542">
        <v>2700</v>
      </c>
      <c r="D54" s="542">
        <v>2845</v>
      </c>
      <c r="E54" s="542">
        <v>5545</v>
      </c>
      <c r="F54" s="542">
        <v>45</v>
      </c>
      <c r="G54" s="542">
        <v>0</v>
      </c>
      <c r="H54" s="542">
        <v>21</v>
      </c>
      <c r="I54" s="542">
        <v>-21</v>
      </c>
      <c r="J54" s="542">
        <v>9</v>
      </c>
      <c r="K54" s="542">
        <v>15</v>
      </c>
      <c r="L54" s="542">
        <v>-6</v>
      </c>
      <c r="M54" s="543">
        <v>-27</v>
      </c>
    </row>
    <row r="55" spans="1:13" ht="15" customHeight="1">
      <c r="A55" s="2156" t="s">
        <v>1927</v>
      </c>
      <c r="B55" s="2618">
        <v>5805</v>
      </c>
      <c r="C55" s="542">
        <v>6385</v>
      </c>
      <c r="D55" s="542">
        <v>6489</v>
      </c>
      <c r="E55" s="542">
        <v>12874</v>
      </c>
      <c r="F55" s="542">
        <v>75</v>
      </c>
      <c r="G55" s="542">
        <v>7</v>
      </c>
      <c r="H55" s="542">
        <v>26</v>
      </c>
      <c r="I55" s="542">
        <v>-19</v>
      </c>
      <c r="J55" s="542">
        <v>35</v>
      </c>
      <c r="K55" s="542">
        <v>24</v>
      </c>
      <c r="L55" s="542">
        <v>11</v>
      </c>
      <c r="M55" s="543">
        <v>-8</v>
      </c>
    </row>
    <row r="56" spans="1:13" ht="15" customHeight="1">
      <c r="A56" s="2216"/>
      <c r="B56" s="2620"/>
      <c r="C56" s="546"/>
      <c r="D56" s="546"/>
      <c r="E56" s="546"/>
      <c r="F56" s="546"/>
      <c r="G56" s="546"/>
      <c r="H56" s="546"/>
      <c r="I56" s="546"/>
      <c r="J56" s="546"/>
      <c r="K56" s="546"/>
      <c r="L56" s="546"/>
      <c r="M56" s="547"/>
    </row>
    <row r="57" spans="1:13" ht="15" customHeight="1">
      <c r="A57" s="2155" t="s">
        <v>259</v>
      </c>
      <c r="B57" s="2619">
        <v>11769</v>
      </c>
      <c r="C57" s="544">
        <v>11224</v>
      </c>
      <c r="D57" s="544">
        <v>11696</v>
      </c>
      <c r="E57" s="544">
        <v>22920</v>
      </c>
      <c r="F57" s="544">
        <v>180</v>
      </c>
      <c r="G57" s="544">
        <v>3</v>
      </c>
      <c r="H57" s="544">
        <v>35</v>
      </c>
      <c r="I57" s="544">
        <v>-32</v>
      </c>
      <c r="J57" s="544">
        <v>74</v>
      </c>
      <c r="K57" s="544">
        <v>48</v>
      </c>
      <c r="L57" s="544">
        <v>26</v>
      </c>
      <c r="M57" s="545">
        <v>-6</v>
      </c>
    </row>
    <row r="58" spans="1:13" ht="15" customHeight="1">
      <c r="A58" s="2156" t="s">
        <v>260</v>
      </c>
      <c r="B58" s="2618">
        <v>3442</v>
      </c>
      <c r="C58" s="542">
        <v>3261</v>
      </c>
      <c r="D58" s="542">
        <v>3577</v>
      </c>
      <c r="E58" s="542">
        <v>6838</v>
      </c>
      <c r="F58" s="542">
        <v>40</v>
      </c>
      <c r="G58" s="542">
        <v>0</v>
      </c>
      <c r="H58" s="542">
        <v>11</v>
      </c>
      <c r="I58" s="542">
        <v>-11</v>
      </c>
      <c r="J58" s="542">
        <v>26</v>
      </c>
      <c r="K58" s="542">
        <v>11</v>
      </c>
      <c r="L58" s="542">
        <v>15</v>
      </c>
      <c r="M58" s="543">
        <v>4</v>
      </c>
    </row>
    <row r="59" spans="1:13" ht="15" customHeight="1">
      <c r="A59" s="2156" t="s">
        <v>261</v>
      </c>
      <c r="B59" s="2618">
        <v>2600</v>
      </c>
      <c r="C59" s="542">
        <v>2560</v>
      </c>
      <c r="D59" s="542">
        <v>2505</v>
      </c>
      <c r="E59" s="542">
        <v>5065</v>
      </c>
      <c r="F59" s="542">
        <v>19</v>
      </c>
      <c r="G59" s="542">
        <v>1</v>
      </c>
      <c r="H59" s="542">
        <v>6</v>
      </c>
      <c r="I59" s="542">
        <v>-5</v>
      </c>
      <c r="J59" s="542">
        <v>18</v>
      </c>
      <c r="K59" s="542">
        <v>6</v>
      </c>
      <c r="L59" s="542">
        <v>12</v>
      </c>
      <c r="M59" s="543">
        <v>7</v>
      </c>
    </row>
    <row r="60" spans="1:13" ht="15" customHeight="1">
      <c r="A60" s="2156" t="s">
        <v>1928</v>
      </c>
      <c r="B60" s="2618">
        <v>5727</v>
      </c>
      <c r="C60" s="542">
        <v>5403</v>
      </c>
      <c r="D60" s="542">
        <v>5614</v>
      </c>
      <c r="E60" s="542">
        <v>11017</v>
      </c>
      <c r="F60" s="542">
        <v>121</v>
      </c>
      <c r="G60" s="542">
        <v>2</v>
      </c>
      <c r="H60" s="542">
        <v>18</v>
      </c>
      <c r="I60" s="542">
        <v>-16</v>
      </c>
      <c r="J60" s="542">
        <v>30</v>
      </c>
      <c r="K60" s="542">
        <v>31</v>
      </c>
      <c r="L60" s="542">
        <v>-1</v>
      </c>
      <c r="M60" s="543">
        <v>-17</v>
      </c>
    </row>
    <row r="61" spans="1:13" ht="15" customHeight="1">
      <c r="A61" s="2156"/>
      <c r="B61" s="2620"/>
      <c r="C61" s="546"/>
      <c r="D61" s="546"/>
      <c r="E61" s="546"/>
      <c r="F61" s="546"/>
      <c r="G61" s="546"/>
      <c r="H61" s="546"/>
      <c r="I61" s="546"/>
      <c r="J61" s="546"/>
      <c r="K61" s="546"/>
      <c r="L61" s="546"/>
      <c r="M61" s="547"/>
    </row>
    <row r="62" spans="1:13" ht="15" customHeight="1">
      <c r="A62" s="2155" t="s">
        <v>263</v>
      </c>
      <c r="B62" s="2619">
        <v>28610</v>
      </c>
      <c r="C62" s="544">
        <v>29131</v>
      </c>
      <c r="D62" s="544">
        <v>29712</v>
      </c>
      <c r="E62" s="544">
        <v>58843</v>
      </c>
      <c r="F62" s="544">
        <v>465</v>
      </c>
      <c r="G62" s="544">
        <v>25</v>
      </c>
      <c r="H62" s="544">
        <v>107</v>
      </c>
      <c r="I62" s="544">
        <v>-82</v>
      </c>
      <c r="J62" s="544">
        <v>167</v>
      </c>
      <c r="K62" s="544">
        <v>135</v>
      </c>
      <c r="L62" s="544">
        <v>32</v>
      </c>
      <c r="M62" s="545">
        <v>-50</v>
      </c>
    </row>
    <row r="63" spans="1:13" ht="15" customHeight="1">
      <c r="A63" s="2156" t="s">
        <v>264</v>
      </c>
      <c r="B63" s="2618">
        <v>658</v>
      </c>
      <c r="C63" s="542">
        <v>673</v>
      </c>
      <c r="D63" s="542">
        <v>641</v>
      </c>
      <c r="E63" s="542">
        <v>1314</v>
      </c>
      <c r="F63" s="542">
        <v>4</v>
      </c>
      <c r="G63" s="542">
        <v>0</v>
      </c>
      <c r="H63" s="542">
        <v>1</v>
      </c>
      <c r="I63" s="542">
        <v>-1</v>
      </c>
      <c r="J63" s="542">
        <v>2</v>
      </c>
      <c r="K63" s="542">
        <v>2</v>
      </c>
      <c r="L63" s="542">
        <v>0</v>
      </c>
      <c r="M63" s="543">
        <v>-1</v>
      </c>
    </row>
    <row r="64" spans="1:13" ht="15" customHeight="1">
      <c r="A64" s="2156" t="s">
        <v>265</v>
      </c>
      <c r="B64" s="2618">
        <v>732</v>
      </c>
      <c r="C64" s="542">
        <v>749</v>
      </c>
      <c r="D64" s="542">
        <v>779</v>
      </c>
      <c r="E64" s="542">
        <v>1528</v>
      </c>
      <c r="F64" s="542">
        <v>18</v>
      </c>
      <c r="G64" s="542">
        <v>0</v>
      </c>
      <c r="H64" s="542">
        <v>4</v>
      </c>
      <c r="I64" s="542">
        <v>-4</v>
      </c>
      <c r="J64" s="542">
        <v>8</v>
      </c>
      <c r="K64" s="542">
        <v>4</v>
      </c>
      <c r="L64" s="542">
        <v>4</v>
      </c>
      <c r="M64" s="543">
        <v>0</v>
      </c>
    </row>
    <row r="65" spans="1:25" ht="15" customHeight="1">
      <c r="A65" s="2156" t="s">
        <v>266</v>
      </c>
      <c r="B65" s="2618">
        <v>4060</v>
      </c>
      <c r="C65" s="542">
        <v>3914</v>
      </c>
      <c r="D65" s="542">
        <v>3894</v>
      </c>
      <c r="E65" s="542">
        <v>7808</v>
      </c>
      <c r="F65" s="542">
        <v>32</v>
      </c>
      <c r="G65" s="542">
        <v>4</v>
      </c>
      <c r="H65" s="542">
        <v>22</v>
      </c>
      <c r="I65" s="542">
        <v>-18</v>
      </c>
      <c r="J65" s="542">
        <v>25</v>
      </c>
      <c r="K65" s="542">
        <v>17</v>
      </c>
      <c r="L65" s="542">
        <v>8</v>
      </c>
      <c r="M65" s="543">
        <v>-10</v>
      </c>
    </row>
    <row r="66" spans="1:25" ht="15" customHeight="1">
      <c r="A66" s="2156" t="s">
        <v>1053</v>
      </c>
      <c r="B66" s="2618">
        <v>2644</v>
      </c>
      <c r="C66" s="542">
        <v>2791</v>
      </c>
      <c r="D66" s="542">
        <v>3006</v>
      </c>
      <c r="E66" s="542">
        <v>5797</v>
      </c>
      <c r="F66" s="542">
        <v>28</v>
      </c>
      <c r="G66" s="542">
        <v>0</v>
      </c>
      <c r="H66" s="542">
        <v>7</v>
      </c>
      <c r="I66" s="542">
        <v>-7</v>
      </c>
      <c r="J66" s="542">
        <v>27</v>
      </c>
      <c r="K66" s="542">
        <v>23</v>
      </c>
      <c r="L66" s="542">
        <v>4</v>
      </c>
      <c r="M66" s="543">
        <v>-3</v>
      </c>
    </row>
    <row r="67" spans="1:25" ht="15" customHeight="1">
      <c r="A67" s="2156" t="s">
        <v>268</v>
      </c>
      <c r="B67" s="2618">
        <v>3145</v>
      </c>
      <c r="C67" s="542">
        <v>2975</v>
      </c>
      <c r="D67" s="542">
        <v>3081</v>
      </c>
      <c r="E67" s="542">
        <v>6056</v>
      </c>
      <c r="F67" s="542">
        <v>49</v>
      </c>
      <c r="G67" s="542">
        <v>2</v>
      </c>
      <c r="H67" s="542">
        <v>7</v>
      </c>
      <c r="I67" s="542">
        <v>-5</v>
      </c>
      <c r="J67" s="542">
        <v>22</v>
      </c>
      <c r="K67" s="542">
        <v>17</v>
      </c>
      <c r="L67" s="542">
        <v>5</v>
      </c>
      <c r="M67" s="543">
        <v>0</v>
      </c>
    </row>
    <row r="68" spans="1:25" ht="15" customHeight="1">
      <c r="A68" s="2156" t="s">
        <v>269</v>
      </c>
      <c r="B68" s="2618">
        <v>4531</v>
      </c>
      <c r="C68" s="542">
        <v>4648</v>
      </c>
      <c r="D68" s="542">
        <v>4779</v>
      </c>
      <c r="E68" s="542">
        <v>9427</v>
      </c>
      <c r="F68" s="542">
        <v>67</v>
      </c>
      <c r="G68" s="542">
        <v>4</v>
      </c>
      <c r="H68" s="542">
        <v>14</v>
      </c>
      <c r="I68" s="542">
        <v>-10</v>
      </c>
      <c r="J68" s="542">
        <v>16</v>
      </c>
      <c r="K68" s="542">
        <v>10</v>
      </c>
      <c r="L68" s="542">
        <v>6</v>
      </c>
      <c r="M68" s="543">
        <v>-4</v>
      </c>
    </row>
    <row r="69" spans="1:25" ht="15" customHeight="1">
      <c r="A69" s="2156" t="s">
        <v>270</v>
      </c>
      <c r="B69" s="2618">
        <v>2518</v>
      </c>
      <c r="C69" s="542">
        <v>2612</v>
      </c>
      <c r="D69" s="542">
        <v>2523</v>
      </c>
      <c r="E69" s="542">
        <v>5135</v>
      </c>
      <c r="F69" s="542">
        <v>32</v>
      </c>
      <c r="G69" s="542">
        <v>3</v>
      </c>
      <c r="H69" s="542">
        <v>7</v>
      </c>
      <c r="I69" s="542">
        <v>-4</v>
      </c>
      <c r="J69" s="542">
        <v>14</v>
      </c>
      <c r="K69" s="542">
        <v>10</v>
      </c>
      <c r="L69" s="542">
        <v>4</v>
      </c>
      <c r="M69" s="543">
        <v>0</v>
      </c>
    </row>
    <row r="70" spans="1:25" ht="15" customHeight="1">
      <c r="A70" s="2156" t="s">
        <v>271</v>
      </c>
      <c r="B70" s="2618">
        <v>2704</v>
      </c>
      <c r="C70" s="542">
        <v>2816</v>
      </c>
      <c r="D70" s="542">
        <v>2898</v>
      </c>
      <c r="E70" s="542">
        <v>5714</v>
      </c>
      <c r="F70" s="542">
        <v>25</v>
      </c>
      <c r="G70" s="542">
        <v>2</v>
      </c>
      <c r="H70" s="542">
        <v>15</v>
      </c>
      <c r="I70" s="542">
        <v>-13</v>
      </c>
      <c r="J70" s="542">
        <v>14</v>
      </c>
      <c r="K70" s="542">
        <v>8</v>
      </c>
      <c r="L70" s="542">
        <v>6</v>
      </c>
      <c r="M70" s="543">
        <v>-7</v>
      </c>
    </row>
    <row r="71" spans="1:25" ht="15" customHeight="1">
      <c r="A71" s="2156" t="s">
        <v>272</v>
      </c>
      <c r="B71" s="2618">
        <v>2792</v>
      </c>
      <c r="C71" s="542">
        <v>2893</v>
      </c>
      <c r="D71" s="542">
        <v>2897</v>
      </c>
      <c r="E71" s="542">
        <v>5790</v>
      </c>
      <c r="F71" s="542">
        <v>123</v>
      </c>
      <c r="G71" s="542">
        <v>5</v>
      </c>
      <c r="H71" s="542">
        <v>9</v>
      </c>
      <c r="I71" s="542">
        <v>-4</v>
      </c>
      <c r="J71" s="542">
        <v>13</v>
      </c>
      <c r="K71" s="542">
        <v>16</v>
      </c>
      <c r="L71" s="542">
        <v>-3</v>
      </c>
      <c r="M71" s="543">
        <v>-7</v>
      </c>
    </row>
    <row r="72" spans="1:25" ht="15" customHeight="1">
      <c r="A72" s="2156" t="s">
        <v>273</v>
      </c>
      <c r="B72" s="2618">
        <v>2603</v>
      </c>
      <c r="C72" s="542">
        <v>2654</v>
      </c>
      <c r="D72" s="542">
        <v>2666</v>
      </c>
      <c r="E72" s="542">
        <v>5320</v>
      </c>
      <c r="F72" s="542">
        <v>59</v>
      </c>
      <c r="G72" s="542">
        <v>2</v>
      </c>
      <c r="H72" s="542">
        <v>16</v>
      </c>
      <c r="I72" s="542">
        <v>-14</v>
      </c>
      <c r="J72" s="542">
        <v>17</v>
      </c>
      <c r="K72" s="542">
        <v>13</v>
      </c>
      <c r="L72" s="542">
        <v>4</v>
      </c>
      <c r="M72" s="543">
        <v>-10</v>
      </c>
    </row>
    <row r="73" spans="1:25" ht="15" customHeight="1">
      <c r="A73" s="2156" t="s">
        <v>274</v>
      </c>
      <c r="B73" s="2618">
        <v>2223</v>
      </c>
      <c r="C73" s="542">
        <v>2406</v>
      </c>
      <c r="D73" s="542">
        <v>2548</v>
      </c>
      <c r="E73" s="542">
        <v>4954</v>
      </c>
      <c r="F73" s="542">
        <v>28</v>
      </c>
      <c r="G73" s="542">
        <v>3</v>
      </c>
      <c r="H73" s="542">
        <v>5</v>
      </c>
      <c r="I73" s="542">
        <v>-2</v>
      </c>
      <c r="J73" s="542">
        <v>9</v>
      </c>
      <c r="K73" s="542">
        <v>15</v>
      </c>
      <c r="L73" s="542">
        <v>-6</v>
      </c>
      <c r="M73" s="543">
        <v>-8</v>
      </c>
    </row>
    <row r="74" spans="1:25" ht="15" customHeight="1" thickBot="1">
      <c r="A74" s="1677" t="s">
        <v>633</v>
      </c>
      <c r="B74" s="548"/>
      <c r="C74" s="549"/>
      <c r="D74" s="549"/>
      <c r="E74" s="549"/>
      <c r="F74" s="549"/>
      <c r="G74" s="549"/>
      <c r="H74" s="549"/>
      <c r="I74" s="549"/>
      <c r="J74" s="549"/>
      <c r="K74" s="549"/>
      <c r="L74" s="549"/>
      <c r="M74" s="550"/>
      <c r="X74" s="646">
        <v>124820</v>
      </c>
      <c r="Y74" s="646">
        <v>102327</v>
      </c>
    </row>
    <row r="75" spans="1:25" s="553" customFormat="1" ht="15" customHeight="1">
      <c r="A75" s="551" t="s">
        <v>1054</v>
      </c>
      <c r="B75" s="551"/>
      <c r="C75" s="552"/>
      <c r="D75" s="552"/>
      <c r="E75" s="551"/>
      <c r="F75" s="552"/>
      <c r="G75" s="551"/>
      <c r="H75" s="551"/>
      <c r="I75" s="551"/>
      <c r="J75" s="551"/>
      <c r="K75" s="551"/>
      <c r="L75" s="551"/>
      <c r="M75" s="551"/>
      <c r="N75" s="552"/>
    </row>
    <row r="76" spans="1:25" s="553" customFormat="1" ht="15" customHeight="1">
      <c r="A76" s="551" t="s">
        <v>1055</v>
      </c>
      <c r="B76" s="719"/>
      <c r="C76" s="719"/>
      <c r="D76" s="719"/>
      <c r="E76" s="719"/>
      <c r="F76" s="719"/>
      <c r="G76" s="719"/>
      <c r="H76" s="719"/>
      <c r="I76" s="719"/>
      <c r="J76" s="719"/>
      <c r="K76" s="719"/>
      <c r="L76" s="719"/>
      <c r="M76" s="719"/>
      <c r="N76" s="719"/>
      <c r="O76" s="554"/>
    </row>
    <row r="77" spans="1:25" s="553" customFormat="1" ht="15" customHeight="1">
      <c r="A77" s="551"/>
      <c r="B77" s="719"/>
      <c r="C77" s="719"/>
      <c r="D77" s="719"/>
      <c r="E77" s="719"/>
      <c r="F77" s="719"/>
      <c r="G77" s="719"/>
      <c r="H77" s="719"/>
      <c r="I77" s="719"/>
      <c r="J77" s="719"/>
      <c r="K77" s="719"/>
      <c r="L77" s="719"/>
      <c r="M77" s="719"/>
      <c r="N77" s="719"/>
      <c r="O77" s="554"/>
    </row>
    <row r="78" spans="1:25">
      <c r="A78" s="39"/>
    </row>
  </sheetData>
  <mergeCells count="13">
    <mergeCell ref="G6:I7"/>
    <mergeCell ref="J6:L7"/>
    <mergeCell ref="M6:M8"/>
    <mergeCell ref="D2:J2"/>
    <mergeCell ref="K2:M2"/>
    <mergeCell ref="J3:M3"/>
    <mergeCell ref="A5:A8"/>
    <mergeCell ref="B5:B8"/>
    <mergeCell ref="C5:F5"/>
    <mergeCell ref="G5:M5"/>
    <mergeCell ref="C6:C8"/>
    <mergeCell ref="D6:D8"/>
    <mergeCell ref="E6:E8"/>
  </mergeCells>
  <phoneticPr fontId="3"/>
  <pageMargins left="0.55000000000000004" right="0.43" top="0.91" bottom="0.55000000000000004" header="0.51200000000000001" footer="0.51200000000000001"/>
  <pageSetup paperSize="9" scale="5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B0C2E-709D-4ED9-AADC-B0F674A30935}">
  <sheetPr>
    <tabColor indexed="11"/>
  </sheetPr>
  <dimension ref="A1:Y74"/>
  <sheetViews>
    <sheetView showGridLines="0" tabSelected="1" view="pageBreakPreview" zoomScale="106" zoomScaleNormal="100" zoomScaleSheetLayoutView="106" workbookViewId="0">
      <selection activeCell="B3" sqref="A2:H3"/>
    </sheetView>
  </sheetViews>
  <sheetFormatPr defaultColWidth="9" defaultRowHeight="14"/>
  <cols>
    <col min="1" max="1" width="1.83203125" style="646" customWidth="1"/>
    <col min="2" max="2" width="9.58203125" style="2222" customWidth="1"/>
    <col min="3" max="3" width="1.83203125" style="646" customWidth="1"/>
    <col min="4" max="4" width="8.58203125" style="646" customWidth="1"/>
    <col min="5" max="6" width="8.08203125" style="646" customWidth="1"/>
    <col min="7" max="7" width="8.58203125" style="646" customWidth="1"/>
    <col min="8" max="9" width="8.08203125" style="646" customWidth="1"/>
    <col min="10" max="10" width="8.58203125" style="646" customWidth="1"/>
    <col min="11" max="12" width="8.08203125" style="646" customWidth="1"/>
    <col min="13" max="13" width="8.58203125" style="646" customWidth="1"/>
    <col min="14" max="16384" width="9" style="646"/>
  </cols>
  <sheetData>
    <row r="1" spans="1:13">
      <c r="A1" s="648"/>
      <c r="C1" s="648"/>
      <c r="D1" s="648"/>
      <c r="E1" s="648"/>
      <c r="F1" s="648"/>
      <c r="G1" s="648"/>
      <c r="H1" s="648"/>
      <c r="I1" s="648"/>
      <c r="J1" s="648"/>
      <c r="K1" s="648"/>
      <c r="L1" s="648"/>
    </row>
    <row r="2" spans="1:13" ht="23.25" customHeight="1">
      <c r="A2" s="2338" t="s">
        <v>1056</v>
      </c>
      <c r="B2" s="2338"/>
      <c r="C2" s="2338"/>
      <c r="D2" s="2338"/>
      <c r="E2" s="2338"/>
      <c r="F2" s="2338"/>
      <c r="G2" s="2338"/>
      <c r="H2" s="2338"/>
      <c r="I2" s="555" t="s">
        <v>2122</v>
      </c>
      <c r="J2" s="556"/>
      <c r="K2" s="557"/>
      <c r="L2" s="557"/>
    </row>
    <row r="3" spans="1:13" s="648" customFormat="1" ht="15.75" customHeight="1" thickBot="1">
      <c r="A3" s="558"/>
      <c r="B3" s="2222" t="s">
        <v>1057</v>
      </c>
      <c r="H3" s="559"/>
      <c r="L3" s="559" t="s">
        <v>1058</v>
      </c>
    </row>
    <row r="4" spans="1:13" ht="14.25" customHeight="1">
      <c r="A4" s="560"/>
      <c r="B4" s="2339" t="s">
        <v>1059</v>
      </c>
      <c r="C4" s="560"/>
      <c r="D4" s="2342" t="s">
        <v>1060</v>
      </c>
      <c r="E4" s="2343"/>
      <c r="F4" s="2344"/>
      <c r="G4" s="2342" t="s">
        <v>1061</v>
      </c>
      <c r="H4" s="2343"/>
      <c r="I4" s="2344"/>
      <c r="J4" s="2348" t="s">
        <v>1062</v>
      </c>
      <c r="K4" s="2349"/>
      <c r="L4" s="2349"/>
      <c r="M4" s="2220"/>
    </row>
    <row r="5" spans="1:13" ht="14.25" customHeight="1">
      <c r="B5" s="2340"/>
      <c r="D5" s="2345"/>
      <c r="E5" s="2346"/>
      <c r="F5" s="2347"/>
      <c r="G5" s="2345"/>
      <c r="H5" s="2346"/>
      <c r="I5" s="2347"/>
      <c r="J5" s="2350"/>
      <c r="K5" s="2351"/>
      <c r="L5" s="2351"/>
      <c r="M5" s="2220"/>
    </row>
    <row r="6" spans="1:13" ht="14.25" customHeight="1">
      <c r="A6" s="561"/>
      <c r="B6" s="2341"/>
      <c r="C6" s="562"/>
      <c r="D6" s="1961" t="s">
        <v>1063</v>
      </c>
      <c r="E6" s="1961" t="s">
        <v>1064</v>
      </c>
      <c r="F6" s="1961" t="s">
        <v>1065</v>
      </c>
      <c r="G6" s="1961" t="s">
        <v>1063</v>
      </c>
      <c r="H6" s="1961" t="s">
        <v>1064</v>
      </c>
      <c r="I6" s="1962" t="s">
        <v>1065</v>
      </c>
      <c r="J6" s="1961" t="s">
        <v>1063</v>
      </c>
      <c r="K6" s="1961" t="s">
        <v>1064</v>
      </c>
      <c r="L6" s="1962" t="s">
        <v>1065</v>
      </c>
      <c r="M6" s="2220"/>
    </row>
    <row r="7" spans="1:13" ht="12" customHeight="1">
      <c r="B7" s="563"/>
      <c r="D7" s="1934"/>
      <c r="E7" s="1963"/>
      <c r="F7" s="1963"/>
      <c r="G7" s="1963"/>
      <c r="H7" s="1963"/>
      <c r="I7" s="1963"/>
      <c r="J7" s="1963"/>
      <c r="K7" s="1964"/>
      <c r="L7" s="1519"/>
      <c r="M7" s="2220"/>
    </row>
    <row r="8" spans="1:13" ht="14.25" customHeight="1">
      <c r="A8" s="564"/>
      <c r="B8" s="565" t="s">
        <v>1066</v>
      </c>
      <c r="C8" s="564"/>
      <c r="D8" s="566">
        <v>1873</v>
      </c>
      <c r="E8" s="1012">
        <v>1031</v>
      </c>
      <c r="F8" s="1012">
        <v>842</v>
      </c>
      <c r="G8" s="1012">
        <v>1446</v>
      </c>
      <c r="H8" s="1012">
        <v>754</v>
      </c>
      <c r="I8" s="1012">
        <v>692</v>
      </c>
      <c r="J8" s="1012">
        <v>427</v>
      </c>
      <c r="K8" s="1012">
        <v>277</v>
      </c>
      <c r="L8" s="567">
        <v>150</v>
      </c>
    </row>
    <row r="9" spans="1:13" ht="14.25" customHeight="1">
      <c r="A9" s="564"/>
      <c r="B9" s="565"/>
      <c r="C9" s="564"/>
      <c r="D9" s="566"/>
      <c r="E9" s="1012"/>
      <c r="F9" s="1012"/>
      <c r="G9" s="1012"/>
      <c r="H9" s="1012"/>
      <c r="I9" s="1012"/>
      <c r="J9" s="1012"/>
      <c r="K9" s="1012"/>
      <c r="L9" s="567"/>
    </row>
    <row r="10" spans="1:13" ht="14.25" customHeight="1">
      <c r="A10" s="564"/>
      <c r="B10" s="565" t="s">
        <v>1067</v>
      </c>
      <c r="C10" s="564"/>
      <c r="D10" s="566">
        <v>61</v>
      </c>
      <c r="E10" s="1012">
        <v>20</v>
      </c>
      <c r="F10" s="1012">
        <v>41</v>
      </c>
      <c r="G10" s="1012">
        <v>17</v>
      </c>
      <c r="H10" s="1012">
        <v>11</v>
      </c>
      <c r="I10" s="1012">
        <v>6</v>
      </c>
      <c r="J10" s="1012">
        <v>44</v>
      </c>
      <c r="K10" s="1012">
        <v>9</v>
      </c>
      <c r="L10" s="567">
        <v>35</v>
      </c>
    </row>
    <row r="11" spans="1:13" ht="14.25" customHeight="1">
      <c r="A11" s="564"/>
      <c r="B11" s="565" t="s">
        <v>1068</v>
      </c>
      <c r="C11" s="564"/>
      <c r="D11" s="566">
        <v>13</v>
      </c>
      <c r="E11" s="1012">
        <v>4</v>
      </c>
      <c r="F11" s="1012">
        <v>9</v>
      </c>
      <c r="G11" s="1012">
        <v>3</v>
      </c>
      <c r="H11" s="1012">
        <v>2</v>
      </c>
      <c r="I11" s="1012">
        <v>1</v>
      </c>
      <c r="J11" s="1012">
        <v>10</v>
      </c>
      <c r="K11" s="1012">
        <v>2</v>
      </c>
      <c r="L11" s="567">
        <v>8</v>
      </c>
    </row>
    <row r="12" spans="1:13" ht="14.25" customHeight="1">
      <c r="A12" s="564"/>
      <c r="B12" s="565" t="s">
        <v>1069</v>
      </c>
      <c r="C12" s="564"/>
      <c r="D12" s="566">
        <v>5</v>
      </c>
      <c r="E12" s="1012">
        <v>4</v>
      </c>
      <c r="F12" s="1012">
        <v>1</v>
      </c>
      <c r="G12" s="1012">
        <v>3</v>
      </c>
      <c r="H12" s="1012">
        <v>3</v>
      </c>
      <c r="I12" s="1012">
        <v>0</v>
      </c>
      <c r="J12" s="1012">
        <v>2</v>
      </c>
      <c r="K12" s="1012">
        <v>1</v>
      </c>
      <c r="L12" s="567">
        <v>1</v>
      </c>
    </row>
    <row r="13" spans="1:13" ht="14.25" customHeight="1">
      <c r="A13" s="564"/>
      <c r="B13" s="565" t="s">
        <v>1070</v>
      </c>
      <c r="C13" s="564"/>
      <c r="D13" s="566">
        <v>3</v>
      </c>
      <c r="E13" s="1012">
        <v>3</v>
      </c>
      <c r="F13" s="1012">
        <v>0</v>
      </c>
      <c r="G13" s="1012">
        <v>0</v>
      </c>
      <c r="H13" s="1012">
        <v>0</v>
      </c>
      <c r="I13" s="1012">
        <v>0</v>
      </c>
      <c r="J13" s="1012">
        <v>3</v>
      </c>
      <c r="K13" s="1012">
        <v>3</v>
      </c>
      <c r="L13" s="567">
        <v>0</v>
      </c>
    </row>
    <row r="14" spans="1:13" ht="14.25" customHeight="1">
      <c r="A14" s="564"/>
      <c r="B14" s="565" t="s">
        <v>1071</v>
      </c>
      <c r="C14" s="564"/>
      <c r="D14" s="566">
        <v>6</v>
      </c>
      <c r="E14" s="1012">
        <v>4</v>
      </c>
      <c r="F14" s="1012">
        <v>2</v>
      </c>
      <c r="G14" s="1012">
        <v>0</v>
      </c>
      <c r="H14" s="1012">
        <v>0</v>
      </c>
      <c r="I14" s="1012">
        <v>0</v>
      </c>
      <c r="J14" s="1012">
        <v>6</v>
      </c>
      <c r="K14" s="1012">
        <v>4</v>
      </c>
      <c r="L14" s="567">
        <v>2</v>
      </c>
    </row>
    <row r="15" spans="1:13" ht="14.25" customHeight="1">
      <c r="A15" s="564"/>
      <c r="B15" s="565" t="s">
        <v>1072</v>
      </c>
      <c r="C15" s="564"/>
      <c r="D15" s="566">
        <v>0</v>
      </c>
      <c r="E15" s="1012">
        <v>0</v>
      </c>
      <c r="F15" s="1012">
        <v>0</v>
      </c>
      <c r="G15" s="1012">
        <v>0</v>
      </c>
      <c r="H15" s="1012">
        <v>0</v>
      </c>
      <c r="I15" s="1012">
        <v>0</v>
      </c>
      <c r="J15" s="1012">
        <v>0</v>
      </c>
      <c r="K15" s="1012">
        <v>0</v>
      </c>
      <c r="L15" s="567">
        <v>0</v>
      </c>
    </row>
    <row r="16" spans="1:13" ht="14.25" customHeight="1">
      <c r="A16" s="564"/>
      <c r="B16" s="565" t="s">
        <v>1073</v>
      </c>
      <c r="C16" s="564"/>
      <c r="D16" s="566">
        <v>3</v>
      </c>
      <c r="E16" s="1012">
        <v>3</v>
      </c>
      <c r="F16" s="1012">
        <v>0</v>
      </c>
      <c r="G16" s="1012">
        <v>1</v>
      </c>
      <c r="H16" s="1012">
        <v>1</v>
      </c>
      <c r="I16" s="1012">
        <v>0</v>
      </c>
      <c r="J16" s="1012">
        <v>2</v>
      </c>
      <c r="K16" s="1012">
        <v>2</v>
      </c>
      <c r="L16" s="567">
        <v>0</v>
      </c>
    </row>
    <row r="17" spans="1:12" ht="14.25" customHeight="1">
      <c r="A17" s="564"/>
      <c r="B17" s="565" t="s">
        <v>1074</v>
      </c>
      <c r="C17" s="564"/>
      <c r="D17" s="566">
        <v>18</v>
      </c>
      <c r="E17" s="1012">
        <v>15</v>
      </c>
      <c r="F17" s="1012">
        <v>3</v>
      </c>
      <c r="G17" s="1012">
        <v>21</v>
      </c>
      <c r="H17" s="1012">
        <v>13</v>
      </c>
      <c r="I17" s="1012">
        <v>8</v>
      </c>
      <c r="J17" s="1012">
        <v>-3</v>
      </c>
      <c r="K17" s="1012">
        <v>2</v>
      </c>
      <c r="L17" s="567">
        <v>-5</v>
      </c>
    </row>
    <row r="18" spans="1:12" ht="14.25" customHeight="1">
      <c r="A18" s="564"/>
      <c r="B18" s="565" t="s">
        <v>1075</v>
      </c>
      <c r="C18" s="564"/>
      <c r="D18" s="566">
        <v>6</v>
      </c>
      <c r="E18" s="1012">
        <v>4</v>
      </c>
      <c r="F18" s="1012">
        <v>2</v>
      </c>
      <c r="G18" s="1012">
        <v>8</v>
      </c>
      <c r="H18" s="1012">
        <v>3</v>
      </c>
      <c r="I18" s="1012">
        <v>5</v>
      </c>
      <c r="J18" s="1012">
        <v>-2</v>
      </c>
      <c r="K18" s="1012">
        <v>1</v>
      </c>
      <c r="L18" s="567">
        <v>-3</v>
      </c>
    </row>
    <row r="19" spans="1:12" ht="14.25" customHeight="1">
      <c r="A19" s="564"/>
      <c r="B19" s="565" t="s">
        <v>1076</v>
      </c>
      <c r="C19" s="564"/>
      <c r="D19" s="566">
        <v>10</v>
      </c>
      <c r="E19" s="1012">
        <v>10</v>
      </c>
      <c r="F19" s="1012">
        <v>0</v>
      </c>
      <c r="G19" s="1012">
        <v>5</v>
      </c>
      <c r="H19" s="1012">
        <v>2</v>
      </c>
      <c r="I19" s="1012">
        <v>3</v>
      </c>
      <c r="J19" s="1012">
        <v>5</v>
      </c>
      <c r="K19" s="1012">
        <v>8</v>
      </c>
      <c r="L19" s="567">
        <v>-3</v>
      </c>
    </row>
    <row r="20" spans="1:12" ht="14.25" customHeight="1">
      <c r="A20" s="564"/>
      <c r="B20" s="565" t="s">
        <v>1077</v>
      </c>
      <c r="C20" s="564"/>
      <c r="D20" s="566">
        <v>46</v>
      </c>
      <c r="E20" s="1012">
        <v>23</v>
      </c>
      <c r="F20" s="1012">
        <v>23</v>
      </c>
      <c r="G20" s="1012">
        <v>44</v>
      </c>
      <c r="H20" s="1012">
        <v>25</v>
      </c>
      <c r="I20" s="1012">
        <v>19</v>
      </c>
      <c r="J20" s="1012">
        <v>2</v>
      </c>
      <c r="K20" s="1012">
        <v>-2</v>
      </c>
      <c r="L20" s="567">
        <v>4</v>
      </c>
    </row>
    <row r="21" spans="1:12" ht="14.25" customHeight="1">
      <c r="A21" s="564"/>
      <c r="B21" s="568" t="s">
        <v>1078</v>
      </c>
      <c r="C21" s="564"/>
      <c r="D21" s="566">
        <v>73</v>
      </c>
      <c r="E21" s="1012">
        <v>51</v>
      </c>
      <c r="F21" s="1012">
        <v>22</v>
      </c>
      <c r="G21" s="1012">
        <v>49</v>
      </c>
      <c r="H21" s="1012">
        <v>27</v>
      </c>
      <c r="I21" s="1012">
        <v>22</v>
      </c>
      <c r="J21" s="1012">
        <v>24</v>
      </c>
      <c r="K21" s="1012">
        <v>24</v>
      </c>
      <c r="L21" s="567">
        <v>0</v>
      </c>
    </row>
    <row r="22" spans="1:12" ht="14.25" customHeight="1">
      <c r="A22" s="564"/>
      <c r="B22" s="568" t="s">
        <v>1079</v>
      </c>
      <c r="C22" s="564"/>
      <c r="D22" s="566">
        <v>146</v>
      </c>
      <c r="E22" s="1012">
        <v>74</v>
      </c>
      <c r="F22" s="1012">
        <v>72</v>
      </c>
      <c r="G22" s="1012">
        <v>149</v>
      </c>
      <c r="H22" s="1012">
        <v>69</v>
      </c>
      <c r="I22" s="1012">
        <v>80</v>
      </c>
      <c r="J22" s="1012">
        <v>-3</v>
      </c>
      <c r="K22" s="1012">
        <v>5</v>
      </c>
      <c r="L22" s="567">
        <v>-8</v>
      </c>
    </row>
    <row r="23" spans="1:12" ht="14.25" customHeight="1">
      <c r="A23" s="564"/>
      <c r="B23" s="568" t="s">
        <v>1080</v>
      </c>
      <c r="C23" s="564"/>
      <c r="D23" s="566">
        <v>121</v>
      </c>
      <c r="E23" s="1012">
        <v>74</v>
      </c>
      <c r="F23" s="1012">
        <v>47</v>
      </c>
      <c r="G23" s="1012">
        <v>74</v>
      </c>
      <c r="H23" s="1012">
        <v>35</v>
      </c>
      <c r="I23" s="1012">
        <v>39</v>
      </c>
      <c r="J23" s="1012">
        <v>47</v>
      </c>
      <c r="K23" s="1012">
        <v>39</v>
      </c>
      <c r="L23" s="567">
        <v>8</v>
      </c>
    </row>
    <row r="24" spans="1:12" ht="14.25" customHeight="1">
      <c r="A24" s="564"/>
      <c r="B24" s="568" t="s">
        <v>1081</v>
      </c>
      <c r="C24" s="564"/>
      <c r="D24" s="566">
        <v>9</v>
      </c>
      <c r="E24" s="1012">
        <v>3</v>
      </c>
      <c r="F24" s="1012">
        <v>6</v>
      </c>
      <c r="G24" s="1012">
        <v>3</v>
      </c>
      <c r="H24" s="1012">
        <v>2</v>
      </c>
      <c r="I24" s="1012">
        <v>1</v>
      </c>
      <c r="J24" s="1012">
        <v>6</v>
      </c>
      <c r="K24" s="1012">
        <v>1</v>
      </c>
      <c r="L24" s="567">
        <v>5</v>
      </c>
    </row>
    <row r="25" spans="1:12" ht="14.25" customHeight="1">
      <c r="A25" s="564"/>
      <c r="B25" s="568" t="s">
        <v>1082</v>
      </c>
      <c r="C25" s="564"/>
      <c r="D25" s="566">
        <v>4</v>
      </c>
      <c r="E25" s="1012">
        <v>4</v>
      </c>
      <c r="F25" s="1012">
        <v>0</v>
      </c>
      <c r="G25" s="1012">
        <v>4</v>
      </c>
      <c r="H25" s="1012">
        <v>1</v>
      </c>
      <c r="I25" s="1012">
        <v>3</v>
      </c>
      <c r="J25" s="1012">
        <v>0</v>
      </c>
      <c r="K25" s="1012">
        <v>3</v>
      </c>
      <c r="L25" s="567">
        <v>-3</v>
      </c>
    </row>
    <row r="26" spans="1:12" ht="14.25" customHeight="1">
      <c r="A26" s="564"/>
      <c r="B26" s="568" t="s">
        <v>1083</v>
      </c>
      <c r="C26" s="564"/>
      <c r="D26" s="566">
        <v>3</v>
      </c>
      <c r="E26" s="1012">
        <v>3</v>
      </c>
      <c r="F26" s="1012">
        <v>0</v>
      </c>
      <c r="G26" s="1012">
        <v>6</v>
      </c>
      <c r="H26" s="1012">
        <v>5</v>
      </c>
      <c r="I26" s="1012">
        <v>1</v>
      </c>
      <c r="J26" s="1012">
        <v>-3</v>
      </c>
      <c r="K26" s="1012">
        <v>-2</v>
      </c>
      <c r="L26" s="567">
        <v>-1</v>
      </c>
    </row>
    <row r="27" spans="1:12" ht="14.25" customHeight="1">
      <c r="A27" s="564"/>
      <c r="B27" s="568" t="s">
        <v>1084</v>
      </c>
      <c r="C27" s="564"/>
      <c r="D27" s="566">
        <v>5</v>
      </c>
      <c r="E27" s="1012">
        <v>2</v>
      </c>
      <c r="F27" s="1012">
        <v>3</v>
      </c>
      <c r="G27" s="1012">
        <v>1</v>
      </c>
      <c r="H27" s="1012">
        <v>1</v>
      </c>
      <c r="I27" s="1012">
        <v>0</v>
      </c>
      <c r="J27" s="1012">
        <v>4</v>
      </c>
      <c r="K27" s="1012">
        <v>1</v>
      </c>
      <c r="L27" s="567">
        <v>3</v>
      </c>
    </row>
    <row r="28" spans="1:12" ht="14.25" customHeight="1">
      <c r="A28" s="564"/>
      <c r="B28" s="568" t="s">
        <v>1085</v>
      </c>
      <c r="C28" s="564"/>
      <c r="D28" s="566">
        <v>5</v>
      </c>
      <c r="E28" s="1012">
        <v>1</v>
      </c>
      <c r="F28" s="1012">
        <v>4</v>
      </c>
      <c r="G28" s="1012">
        <v>4</v>
      </c>
      <c r="H28" s="1012">
        <v>4</v>
      </c>
      <c r="I28" s="1012">
        <v>0</v>
      </c>
      <c r="J28" s="1012">
        <v>1</v>
      </c>
      <c r="K28" s="1012">
        <v>-3</v>
      </c>
      <c r="L28" s="567">
        <v>4</v>
      </c>
    </row>
    <row r="29" spans="1:12" ht="14.25" customHeight="1">
      <c r="A29" s="564"/>
      <c r="B29" s="568" t="s">
        <v>1086</v>
      </c>
      <c r="C29" s="564"/>
      <c r="D29" s="566">
        <v>10</v>
      </c>
      <c r="E29" s="1012">
        <v>6</v>
      </c>
      <c r="F29" s="1012">
        <v>4</v>
      </c>
      <c r="G29" s="1012">
        <v>7</v>
      </c>
      <c r="H29" s="1012">
        <v>4</v>
      </c>
      <c r="I29" s="1012">
        <v>3</v>
      </c>
      <c r="J29" s="1012">
        <v>3</v>
      </c>
      <c r="K29" s="1012">
        <v>2</v>
      </c>
      <c r="L29" s="567">
        <v>1</v>
      </c>
    </row>
    <row r="30" spans="1:12" ht="14.25" customHeight="1">
      <c r="A30" s="564"/>
      <c r="B30" s="568" t="s">
        <v>1087</v>
      </c>
      <c r="C30" s="564"/>
      <c r="D30" s="566">
        <v>12</v>
      </c>
      <c r="E30" s="1012">
        <v>9</v>
      </c>
      <c r="F30" s="1012">
        <v>3</v>
      </c>
      <c r="G30" s="1012">
        <v>12</v>
      </c>
      <c r="H30" s="1012">
        <v>4</v>
      </c>
      <c r="I30" s="1012">
        <v>8</v>
      </c>
      <c r="J30" s="1012">
        <v>0</v>
      </c>
      <c r="K30" s="1012">
        <v>5</v>
      </c>
      <c r="L30" s="567">
        <v>-5</v>
      </c>
    </row>
    <row r="31" spans="1:12" ht="14.25" customHeight="1">
      <c r="A31" s="564"/>
      <c r="B31" s="568" t="s">
        <v>1088</v>
      </c>
      <c r="C31" s="564"/>
      <c r="D31" s="566">
        <v>22</v>
      </c>
      <c r="E31" s="1012">
        <v>15</v>
      </c>
      <c r="F31" s="1012">
        <v>7</v>
      </c>
      <c r="G31" s="1012">
        <v>10</v>
      </c>
      <c r="H31" s="1012">
        <v>5</v>
      </c>
      <c r="I31" s="1012">
        <v>5</v>
      </c>
      <c r="J31" s="1012">
        <v>12</v>
      </c>
      <c r="K31" s="1012">
        <v>10</v>
      </c>
      <c r="L31" s="567">
        <v>2</v>
      </c>
    </row>
    <row r="32" spans="1:12" ht="14.25" customHeight="1">
      <c r="A32" s="564"/>
      <c r="B32" s="568" t="s">
        <v>1089</v>
      </c>
      <c r="C32" s="564"/>
      <c r="D32" s="566">
        <v>64</v>
      </c>
      <c r="E32" s="1012">
        <v>36</v>
      </c>
      <c r="F32" s="1012">
        <v>28</v>
      </c>
      <c r="G32" s="1012">
        <v>46</v>
      </c>
      <c r="H32" s="1012">
        <v>27</v>
      </c>
      <c r="I32" s="1012">
        <v>19</v>
      </c>
      <c r="J32" s="1012">
        <v>18</v>
      </c>
      <c r="K32" s="1012">
        <v>9</v>
      </c>
      <c r="L32" s="567">
        <v>9</v>
      </c>
    </row>
    <row r="33" spans="1:12" ht="14.25" customHeight="1">
      <c r="A33" s="564"/>
      <c r="B33" s="568" t="s">
        <v>1090</v>
      </c>
      <c r="C33" s="564"/>
      <c r="D33" s="566">
        <v>4</v>
      </c>
      <c r="E33" s="1012">
        <v>2</v>
      </c>
      <c r="F33" s="1012">
        <v>2</v>
      </c>
      <c r="G33" s="1012">
        <v>8</v>
      </c>
      <c r="H33" s="1012">
        <v>6</v>
      </c>
      <c r="I33" s="1012">
        <v>2</v>
      </c>
      <c r="J33" s="1012">
        <v>-4</v>
      </c>
      <c r="K33" s="1012">
        <v>-4</v>
      </c>
      <c r="L33" s="567">
        <v>0</v>
      </c>
    </row>
    <row r="34" spans="1:12" ht="14.25" customHeight="1">
      <c r="A34" s="564"/>
      <c r="B34" s="568" t="s">
        <v>1091</v>
      </c>
      <c r="C34" s="564"/>
      <c r="D34" s="566">
        <v>7</v>
      </c>
      <c r="E34" s="1012">
        <v>3</v>
      </c>
      <c r="F34" s="1012">
        <v>4</v>
      </c>
      <c r="G34" s="1012">
        <v>12</v>
      </c>
      <c r="H34" s="1012">
        <v>8</v>
      </c>
      <c r="I34" s="1012">
        <v>4</v>
      </c>
      <c r="J34" s="1012">
        <v>-5</v>
      </c>
      <c r="K34" s="1012">
        <v>-5</v>
      </c>
      <c r="L34" s="567">
        <v>0</v>
      </c>
    </row>
    <row r="35" spans="1:12" ht="14.25" customHeight="1">
      <c r="A35" s="564"/>
      <c r="B35" s="568" t="s">
        <v>1092</v>
      </c>
      <c r="C35" s="564"/>
      <c r="D35" s="566">
        <v>22</v>
      </c>
      <c r="E35" s="1012">
        <v>11</v>
      </c>
      <c r="F35" s="1012">
        <v>11</v>
      </c>
      <c r="G35" s="1012">
        <v>20</v>
      </c>
      <c r="H35" s="1012">
        <v>9</v>
      </c>
      <c r="I35" s="1012">
        <v>11</v>
      </c>
      <c r="J35" s="1012">
        <v>2</v>
      </c>
      <c r="K35" s="1012">
        <v>2</v>
      </c>
      <c r="L35" s="567">
        <v>0</v>
      </c>
    </row>
    <row r="36" spans="1:12" ht="14.25" customHeight="1">
      <c r="A36" s="564"/>
      <c r="B36" s="568" t="s">
        <v>1093</v>
      </c>
      <c r="C36" s="564"/>
      <c r="D36" s="566">
        <v>94</v>
      </c>
      <c r="E36" s="1012">
        <v>45</v>
      </c>
      <c r="F36" s="1012">
        <v>49</v>
      </c>
      <c r="G36" s="1012">
        <v>81</v>
      </c>
      <c r="H36" s="1012">
        <v>36</v>
      </c>
      <c r="I36" s="1012">
        <v>45</v>
      </c>
      <c r="J36" s="1012">
        <v>13</v>
      </c>
      <c r="K36" s="1012">
        <v>9</v>
      </c>
      <c r="L36" s="567">
        <v>4</v>
      </c>
    </row>
    <row r="37" spans="1:12" ht="14.25" customHeight="1">
      <c r="A37" s="564"/>
      <c r="B37" s="568" t="s">
        <v>1094</v>
      </c>
      <c r="C37" s="564"/>
      <c r="D37" s="566">
        <v>50</v>
      </c>
      <c r="E37" s="1012">
        <v>23</v>
      </c>
      <c r="F37" s="1012">
        <v>27</v>
      </c>
      <c r="G37" s="1012">
        <v>33</v>
      </c>
      <c r="H37" s="1012">
        <v>20</v>
      </c>
      <c r="I37" s="1012">
        <v>13</v>
      </c>
      <c r="J37" s="1012">
        <v>17</v>
      </c>
      <c r="K37" s="1012">
        <v>3</v>
      </c>
      <c r="L37" s="567">
        <v>14</v>
      </c>
    </row>
    <row r="38" spans="1:12" ht="14.25" customHeight="1">
      <c r="A38" s="564"/>
      <c r="B38" s="568" t="s">
        <v>1095</v>
      </c>
      <c r="C38" s="564"/>
      <c r="D38" s="566">
        <v>9</v>
      </c>
      <c r="E38" s="1012">
        <v>7</v>
      </c>
      <c r="F38" s="1012">
        <v>2</v>
      </c>
      <c r="G38" s="1012">
        <v>6</v>
      </c>
      <c r="H38" s="1012">
        <v>1</v>
      </c>
      <c r="I38" s="1012">
        <v>5</v>
      </c>
      <c r="J38" s="1012">
        <v>3</v>
      </c>
      <c r="K38" s="1012">
        <v>6</v>
      </c>
      <c r="L38" s="567">
        <v>-3</v>
      </c>
    </row>
    <row r="39" spans="1:12" ht="14.25" customHeight="1">
      <c r="A39" s="564"/>
      <c r="B39" s="568" t="s">
        <v>1096</v>
      </c>
      <c r="C39" s="564"/>
      <c r="D39" s="566">
        <v>3</v>
      </c>
      <c r="E39" s="1012">
        <v>1</v>
      </c>
      <c r="F39" s="1012">
        <v>2</v>
      </c>
      <c r="G39" s="1012">
        <v>4</v>
      </c>
      <c r="H39" s="1012">
        <v>2</v>
      </c>
      <c r="I39" s="1012">
        <v>2</v>
      </c>
      <c r="J39" s="1012">
        <v>-1</v>
      </c>
      <c r="K39" s="1012">
        <v>-1</v>
      </c>
      <c r="L39" s="567">
        <v>0</v>
      </c>
    </row>
    <row r="40" spans="1:12" ht="14.25" customHeight="1">
      <c r="A40" s="564"/>
      <c r="B40" s="568" t="s">
        <v>1097</v>
      </c>
      <c r="C40" s="564"/>
      <c r="D40" s="566">
        <v>1</v>
      </c>
      <c r="E40" s="1012">
        <v>0</v>
      </c>
      <c r="F40" s="1012">
        <v>1</v>
      </c>
      <c r="G40" s="1012">
        <v>4</v>
      </c>
      <c r="H40" s="1012">
        <v>2</v>
      </c>
      <c r="I40" s="1012">
        <v>2</v>
      </c>
      <c r="J40" s="1012">
        <v>-3</v>
      </c>
      <c r="K40" s="1012">
        <v>-2</v>
      </c>
      <c r="L40" s="567">
        <v>-1</v>
      </c>
    </row>
    <row r="41" spans="1:12" ht="14.25" customHeight="1">
      <c r="A41" s="564"/>
      <c r="B41" s="568" t="s">
        <v>1098</v>
      </c>
      <c r="C41" s="564"/>
      <c r="D41" s="566">
        <v>2</v>
      </c>
      <c r="E41" s="1012">
        <v>1</v>
      </c>
      <c r="F41" s="1012">
        <v>1</v>
      </c>
      <c r="G41" s="1012">
        <v>2</v>
      </c>
      <c r="H41" s="1012">
        <v>2</v>
      </c>
      <c r="I41" s="1012">
        <v>0</v>
      </c>
      <c r="J41" s="1012">
        <v>0</v>
      </c>
      <c r="K41" s="1012">
        <v>-1</v>
      </c>
      <c r="L41" s="567">
        <v>1</v>
      </c>
    </row>
    <row r="42" spans="1:12" ht="14.25" customHeight="1">
      <c r="A42" s="564"/>
      <c r="B42" s="568" t="s">
        <v>1099</v>
      </c>
      <c r="C42" s="564"/>
      <c r="D42" s="566">
        <v>11</v>
      </c>
      <c r="E42" s="1012">
        <v>5</v>
      </c>
      <c r="F42" s="1012">
        <v>6</v>
      </c>
      <c r="G42" s="1012">
        <v>6</v>
      </c>
      <c r="H42" s="1012">
        <v>4</v>
      </c>
      <c r="I42" s="1012">
        <v>2</v>
      </c>
      <c r="J42" s="1012">
        <v>5</v>
      </c>
      <c r="K42" s="1012">
        <v>1</v>
      </c>
      <c r="L42" s="567">
        <v>4</v>
      </c>
    </row>
    <row r="43" spans="1:12" ht="14.25" customHeight="1">
      <c r="A43" s="564"/>
      <c r="B43" s="568" t="s">
        <v>1100</v>
      </c>
      <c r="C43" s="564"/>
      <c r="D43" s="566">
        <v>28</v>
      </c>
      <c r="E43" s="1012">
        <v>19</v>
      </c>
      <c r="F43" s="1012">
        <v>9</v>
      </c>
      <c r="G43" s="1012">
        <v>25</v>
      </c>
      <c r="H43" s="1012">
        <v>13</v>
      </c>
      <c r="I43" s="1012">
        <v>12</v>
      </c>
      <c r="J43" s="1012">
        <v>3</v>
      </c>
      <c r="K43" s="1012">
        <v>6</v>
      </c>
      <c r="L43" s="567">
        <v>-3</v>
      </c>
    </row>
    <row r="44" spans="1:12" ht="14.25" customHeight="1">
      <c r="A44" s="564"/>
      <c r="B44" s="568" t="s">
        <v>1101</v>
      </c>
      <c r="C44" s="564"/>
      <c r="D44" s="566">
        <v>14</v>
      </c>
      <c r="E44" s="1012">
        <v>8</v>
      </c>
      <c r="F44" s="1012">
        <v>6</v>
      </c>
      <c r="G44" s="1012">
        <v>13</v>
      </c>
      <c r="H44" s="1012">
        <v>7</v>
      </c>
      <c r="I44" s="1012">
        <v>6</v>
      </c>
      <c r="J44" s="1012">
        <v>1</v>
      </c>
      <c r="K44" s="1012">
        <v>1</v>
      </c>
      <c r="L44" s="567">
        <v>0</v>
      </c>
    </row>
    <row r="45" spans="1:12" ht="14.25" customHeight="1">
      <c r="A45" s="564"/>
      <c r="B45" s="568" t="s">
        <v>1102</v>
      </c>
      <c r="C45" s="564"/>
      <c r="D45" s="566">
        <v>0</v>
      </c>
      <c r="E45" s="1012">
        <v>0</v>
      </c>
      <c r="F45" s="1012">
        <v>0</v>
      </c>
      <c r="G45" s="1012">
        <v>4</v>
      </c>
      <c r="H45" s="1012">
        <v>3</v>
      </c>
      <c r="I45" s="1012">
        <v>1</v>
      </c>
      <c r="J45" s="1012">
        <v>-4</v>
      </c>
      <c r="K45" s="1012">
        <v>-3</v>
      </c>
      <c r="L45" s="567">
        <v>-1</v>
      </c>
    </row>
    <row r="46" spans="1:12" ht="14.25" customHeight="1">
      <c r="A46" s="564"/>
      <c r="B46" s="568" t="s">
        <v>1103</v>
      </c>
      <c r="C46" s="564"/>
      <c r="D46" s="566">
        <v>8</v>
      </c>
      <c r="E46" s="1012">
        <v>3</v>
      </c>
      <c r="F46" s="1012">
        <v>5</v>
      </c>
      <c r="G46" s="1012">
        <v>3</v>
      </c>
      <c r="H46" s="1012">
        <v>3</v>
      </c>
      <c r="I46" s="1012">
        <v>0</v>
      </c>
      <c r="J46" s="1012">
        <v>5</v>
      </c>
      <c r="K46" s="1012">
        <v>0</v>
      </c>
      <c r="L46" s="567">
        <v>5</v>
      </c>
    </row>
    <row r="47" spans="1:12" ht="14.25" customHeight="1">
      <c r="A47" s="564"/>
      <c r="B47" s="568" t="s">
        <v>1104</v>
      </c>
      <c r="C47" s="564"/>
      <c r="D47" s="566">
        <v>7</v>
      </c>
      <c r="E47" s="1012">
        <v>3</v>
      </c>
      <c r="F47" s="1012">
        <v>4</v>
      </c>
      <c r="G47" s="1012">
        <v>7</v>
      </c>
      <c r="H47" s="1012">
        <v>5</v>
      </c>
      <c r="I47" s="1012">
        <v>2</v>
      </c>
      <c r="J47" s="1012">
        <v>0</v>
      </c>
      <c r="K47" s="1012">
        <v>-2</v>
      </c>
      <c r="L47" s="567">
        <v>2</v>
      </c>
    </row>
    <row r="48" spans="1:12" ht="14.25" customHeight="1">
      <c r="A48" s="564"/>
      <c r="B48" s="568" t="s">
        <v>1105</v>
      </c>
      <c r="C48" s="564"/>
      <c r="D48" s="566">
        <v>1</v>
      </c>
      <c r="E48" s="1012">
        <v>1</v>
      </c>
      <c r="F48" s="1012">
        <v>0</v>
      </c>
      <c r="G48" s="1012">
        <v>0</v>
      </c>
      <c r="H48" s="1012">
        <v>0</v>
      </c>
      <c r="I48" s="1012">
        <v>0</v>
      </c>
      <c r="J48" s="1012">
        <v>1</v>
      </c>
      <c r="K48" s="1012">
        <v>1</v>
      </c>
      <c r="L48" s="567">
        <v>0</v>
      </c>
    </row>
    <row r="49" spans="1:12" ht="14.25" customHeight="1">
      <c r="A49" s="564"/>
      <c r="B49" s="568" t="s">
        <v>1106</v>
      </c>
      <c r="C49" s="564"/>
      <c r="D49" s="566">
        <v>226</v>
      </c>
      <c r="E49" s="1012">
        <v>141</v>
      </c>
      <c r="F49" s="1012">
        <v>85</v>
      </c>
      <c r="G49" s="1012">
        <v>193</v>
      </c>
      <c r="H49" s="1012">
        <v>103</v>
      </c>
      <c r="I49" s="1012">
        <v>90</v>
      </c>
      <c r="J49" s="1012">
        <v>33</v>
      </c>
      <c r="K49" s="1012">
        <v>38</v>
      </c>
      <c r="L49" s="567">
        <v>-5</v>
      </c>
    </row>
    <row r="50" spans="1:12" ht="14.25" customHeight="1">
      <c r="A50" s="564"/>
      <c r="B50" s="565" t="s">
        <v>1107</v>
      </c>
      <c r="C50" s="564"/>
      <c r="D50" s="566">
        <v>20</v>
      </c>
      <c r="E50" s="1012">
        <v>12</v>
      </c>
      <c r="F50" s="1012">
        <v>8</v>
      </c>
      <c r="G50" s="1012">
        <v>14</v>
      </c>
      <c r="H50" s="1012">
        <v>7</v>
      </c>
      <c r="I50" s="1012">
        <v>7</v>
      </c>
      <c r="J50" s="1012">
        <v>6</v>
      </c>
      <c r="K50" s="1012">
        <v>5</v>
      </c>
      <c r="L50" s="567">
        <v>1</v>
      </c>
    </row>
    <row r="51" spans="1:12" ht="14.25" customHeight="1">
      <c r="A51" s="564"/>
      <c r="B51" s="565" t="s">
        <v>1108</v>
      </c>
      <c r="C51" s="564"/>
      <c r="D51" s="566">
        <v>30</v>
      </c>
      <c r="E51" s="1012">
        <v>17</v>
      </c>
      <c r="F51" s="1012">
        <v>13</v>
      </c>
      <c r="G51" s="1012">
        <v>32</v>
      </c>
      <c r="H51" s="1012">
        <v>13</v>
      </c>
      <c r="I51" s="1012">
        <v>19</v>
      </c>
      <c r="J51" s="1012">
        <v>-2</v>
      </c>
      <c r="K51" s="1012">
        <v>4</v>
      </c>
      <c r="L51" s="567">
        <v>-6</v>
      </c>
    </row>
    <row r="52" spans="1:12" ht="14.25" customHeight="1">
      <c r="A52" s="564"/>
      <c r="B52" s="565" t="s">
        <v>1109</v>
      </c>
      <c r="C52" s="564"/>
      <c r="D52" s="566">
        <v>91</v>
      </c>
      <c r="E52" s="1012">
        <v>46</v>
      </c>
      <c r="F52" s="1012">
        <v>45</v>
      </c>
      <c r="G52" s="1012">
        <v>111</v>
      </c>
      <c r="H52" s="1012">
        <v>69</v>
      </c>
      <c r="I52" s="1012">
        <v>42</v>
      </c>
      <c r="J52" s="1012">
        <v>-20</v>
      </c>
      <c r="K52" s="1012">
        <v>-23</v>
      </c>
      <c r="L52" s="567">
        <v>3</v>
      </c>
    </row>
    <row r="53" spans="1:12" ht="14.25" customHeight="1">
      <c r="A53" s="564"/>
      <c r="B53" s="565" t="s">
        <v>1110</v>
      </c>
      <c r="C53" s="564"/>
      <c r="D53" s="566">
        <v>26</v>
      </c>
      <c r="E53" s="1012">
        <v>16</v>
      </c>
      <c r="F53" s="1012">
        <v>10</v>
      </c>
      <c r="G53" s="1012">
        <v>23</v>
      </c>
      <c r="H53" s="1012">
        <v>15</v>
      </c>
      <c r="I53" s="1012">
        <v>8</v>
      </c>
      <c r="J53" s="1012">
        <v>3</v>
      </c>
      <c r="K53" s="1012">
        <v>1</v>
      </c>
      <c r="L53" s="567">
        <v>2</v>
      </c>
    </row>
    <row r="54" spans="1:12" ht="14.25" customHeight="1">
      <c r="A54" s="564"/>
      <c r="B54" s="565" t="s">
        <v>1111</v>
      </c>
      <c r="C54" s="564"/>
      <c r="D54" s="566">
        <v>166</v>
      </c>
      <c r="E54" s="1012">
        <v>103</v>
      </c>
      <c r="F54" s="1012">
        <v>63</v>
      </c>
      <c r="G54" s="1012">
        <v>146</v>
      </c>
      <c r="H54" s="1012">
        <v>77</v>
      </c>
      <c r="I54" s="1012">
        <v>69</v>
      </c>
      <c r="J54" s="1012">
        <v>20</v>
      </c>
      <c r="K54" s="1012">
        <v>26</v>
      </c>
      <c r="L54" s="567">
        <v>-6</v>
      </c>
    </row>
    <row r="55" spans="1:12" ht="14.25" customHeight="1">
      <c r="A55" s="564"/>
      <c r="B55" s="565" t="s">
        <v>1112</v>
      </c>
      <c r="C55" s="564"/>
      <c r="D55" s="566">
        <v>33</v>
      </c>
      <c r="E55" s="1012">
        <v>22</v>
      </c>
      <c r="F55" s="1012">
        <v>11</v>
      </c>
      <c r="G55" s="1012">
        <v>42</v>
      </c>
      <c r="H55" s="1012">
        <v>22</v>
      </c>
      <c r="I55" s="1012">
        <v>20</v>
      </c>
      <c r="J55" s="1012">
        <v>-9</v>
      </c>
      <c r="K55" s="1012">
        <v>0</v>
      </c>
      <c r="L55" s="567">
        <v>-9</v>
      </c>
    </row>
    <row r="56" spans="1:12" ht="14.25" customHeight="1">
      <c r="A56" s="564"/>
      <c r="B56" s="565"/>
      <c r="C56" s="564"/>
      <c r="D56" s="566"/>
      <c r="E56" s="1012"/>
      <c r="F56" s="1012"/>
      <c r="G56" s="1012"/>
      <c r="H56" s="1012"/>
      <c r="I56" s="1012"/>
      <c r="J56" s="1012"/>
      <c r="K56" s="1012"/>
      <c r="L56" s="567"/>
    </row>
    <row r="57" spans="1:12" ht="14.25" customHeight="1">
      <c r="A57" s="564"/>
      <c r="B57" s="565" t="s">
        <v>1113</v>
      </c>
      <c r="C57" s="564"/>
      <c r="D57" s="566">
        <v>375</v>
      </c>
      <c r="E57" s="1012">
        <v>174</v>
      </c>
      <c r="F57" s="1012">
        <v>201</v>
      </c>
      <c r="G57" s="1012">
        <v>190</v>
      </c>
      <c r="H57" s="1012">
        <v>83</v>
      </c>
      <c r="I57" s="1012">
        <v>107</v>
      </c>
      <c r="J57" s="1012">
        <v>185</v>
      </c>
      <c r="K57" s="1012">
        <v>91</v>
      </c>
      <c r="L57" s="567">
        <v>94</v>
      </c>
    </row>
    <row r="58" spans="1:12" ht="14.25" customHeight="1" thickBot="1">
      <c r="A58" s="1678"/>
      <c r="B58" s="1679"/>
      <c r="C58" s="1678"/>
      <c r="D58" s="569"/>
      <c r="E58" s="570"/>
      <c r="F58" s="570"/>
      <c r="G58" s="570"/>
      <c r="H58" s="570"/>
      <c r="I58" s="570"/>
      <c r="J58" s="570"/>
      <c r="K58" s="570"/>
      <c r="L58" s="1680"/>
    </row>
    <row r="59" spans="1:12" ht="14.25" customHeight="1">
      <c r="B59" s="2217"/>
    </row>
    <row r="60" spans="1:12">
      <c r="D60" s="714"/>
      <c r="E60" s="714"/>
      <c r="F60" s="714"/>
      <c r="G60" s="714"/>
      <c r="H60" s="714"/>
      <c r="I60" s="714"/>
      <c r="J60" s="714"/>
      <c r="K60" s="714"/>
      <c r="L60" s="714"/>
    </row>
    <row r="61" spans="1:12">
      <c r="J61" s="648"/>
    </row>
    <row r="62" spans="1:12">
      <c r="J62" s="648"/>
    </row>
    <row r="74" spans="24:25">
      <c r="X74" s="646">
        <v>124820</v>
      </c>
      <c r="Y74" s="646">
        <v>102327</v>
      </c>
    </row>
  </sheetData>
  <mergeCells count="5">
    <mergeCell ref="A2:H2"/>
    <mergeCell ref="B4:B6"/>
    <mergeCell ref="D4:F5"/>
    <mergeCell ref="G4:I5"/>
    <mergeCell ref="J4:L5"/>
  </mergeCells>
  <phoneticPr fontId="3"/>
  <pageMargins left="0.75" right="0.75" top="1" bottom="1" header="0.51200000000000001" footer="0.51200000000000001"/>
  <pageSetup paperSize="9" scale="88" orientation="portrait" r:id="rId1"/>
  <headerFooter alignWithMargins="0"/>
  <rowBreaks count="1" manualBreakCount="1">
    <brk id="59"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01775B-09A5-4F25-A88A-C170EF080233}">
  <sheetPr>
    <tabColor indexed="11"/>
    <pageSetUpPr fitToPage="1"/>
  </sheetPr>
  <dimension ref="A2:Y74"/>
  <sheetViews>
    <sheetView showGridLines="0" view="pageBreakPreview" zoomScale="86" zoomScaleNormal="100" zoomScaleSheetLayoutView="86" workbookViewId="0">
      <selection activeCell="N16" sqref="N16"/>
    </sheetView>
  </sheetViews>
  <sheetFormatPr defaultColWidth="9" defaultRowHeight="14"/>
  <cols>
    <col min="1" max="1" width="1.83203125" style="646" customWidth="1"/>
    <col min="2" max="2" width="9.58203125" style="2222" customWidth="1"/>
    <col min="3" max="3" width="1.83203125" style="646" customWidth="1"/>
    <col min="4" max="8" width="11.58203125" style="646" customWidth="1"/>
    <col min="9" max="10" width="11.58203125" style="572" customWidth="1"/>
    <col min="11" max="16384" width="9" style="646"/>
  </cols>
  <sheetData>
    <row r="2" spans="1:10" ht="23.25" customHeight="1">
      <c r="A2" s="571" t="s">
        <v>1114</v>
      </c>
      <c r="B2" s="571"/>
      <c r="C2" s="571"/>
      <c r="D2" s="571"/>
      <c r="E2" s="571"/>
    </row>
    <row r="3" spans="1:10" s="648" customFormat="1" ht="15.75" customHeight="1" thickBot="1">
      <c r="A3" s="1681"/>
      <c r="B3" s="1682" t="s">
        <v>1057</v>
      </c>
      <c r="C3" s="1681"/>
      <c r="D3" s="1681"/>
      <c r="E3" s="573"/>
      <c r="I3" s="574"/>
      <c r="J3" s="574"/>
    </row>
    <row r="4" spans="1:10" ht="21" customHeight="1">
      <c r="A4" s="702"/>
      <c r="B4" s="703" t="s">
        <v>1115</v>
      </c>
      <c r="C4" s="704"/>
      <c r="D4" s="705" t="s">
        <v>1166</v>
      </c>
      <c r="E4" s="705" t="s">
        <v>1808</v>
      </c>
      <c r="F4" s="706" t="s">
        <v>2123</v>
      </c>
      <c r="G4" s="575" t="s">
        <v>1999</v>
      </c>
      <c r="H4" s="575" t="s">
        <v>2006</v>
      </c>
      <c r="I4" s="575" t="s">
        <v>2024</v>
      </c>
      <c r="J4" s="575" t="s">
        <v>2124</v>
      </c>
    </row>
    <row r="5" spans="1:10" ht="15" customHeight="1">
      <c r="B5" s="563"/>
      <c r="D5" s="1965"/>
      <c r="E5" s="1965"/>
      <c r="F5" s="1935"/>
      <c r="G5" s="1935"/>
      <c r="H5" s="1935"/>
      <c r="I5" s="1936"/>
      <c r="J5" s="1937"/>
    </row>
    <row r="6" spans="1:10" ht="15" customHeight="1">
      <c r="B6" s="563" t="s">
        <v>435</v>
      </c>
      <c r="D6" s="2063">
        <v>30471</v>
      </c>
      <c r="E6" s="2063">
        <v>31038</v>
      </c>
      <c r="F6" s="576">
        <v>2067</v>
      </c>
      <c r="G6" s="576">
        <v>2005</v>
      </c>
      <c r="H6" s="576">
        <v>2099</v>
      </c>
      <c r="I6" s="577">
        <v>1667</v>
      </c>
      <c r="J6" s="1456">
        <v>1873</v>
      </c>
    </row>
    <row r="7" spans="1:10" ht="15" customHeight="1">
      <c r="B7" s="563"/>
      <c r="D7" s="2063"/>
      <c r="E7" s="2063"/>
      <c r="F7" s="576"/>
      <c r="G7" s="576"/>
      <c r="H7" s="576"/>
      <c r="I7" s="577"/>
      <c r="J7" s="1456"/>
    </row>
    <row r="8" spans="1:10" ht="15" customHeight="1">
      <c r="B8" s="563" t="s">
        <v>1118</v>
      </c>
      <c r="D8" s="2063">
        <v>376</v>
      </c>
      <c r="E8" s="2063">
        <v>410</v>
      </c>
      <c r="F8" s="576">
        <v>31</v>
      </c>
      <c r="G8" s="576">
        <v>31</v>
      </c>
      <c r="H8" s="576">
        <v>46</v>
      </c>
      <c r="I8" s="577">
        <v>82</v>
      </c>
      <c r="J8" s="1456">
        <v>61</v>
      </c>
    </row>
    <row r="9" spans="1:10" ht="15" customHeight="1">
      <c r="B9" s="563" t="s">
        <v>1119</v>
      </c>
      <c r="D9" s="2063">
        <v>389</v>
      </c>
      <c r="E9" s="2063">
        <v>460</v>
      </c>
      <c r="F9" s="576">
        <v>28</v>
      </c>
      <c r="G9" s="576">
        <v>26</v>
      </c>
      <c r="H9" s="576">
        <v>36</v>
      </c>
      <c r="I9" s="577">
        <v>13</v>
      </c>
      <c r="J9" s="1456">
        <v>30</v>
      </c>
    </row>
    <row r="10" spans="1:10" ht="15" customHeight="1">
      <c r="B10" s="563" t="s">
        <v>1120</v>
      </c>
      <c r="D10" s="2063">
        <v>6221</v>
      </c>
      <c r="E10" s="2063">
        <v>6228</v>
      </c>
      <c r="F10" s="576">
        <v>441</v>
      </c>
      <c r="G10" s="576">
        <v>341</v>
      </c>
      <c r="H10" s="576">
        <v>407</v>
      </c>
      <c r="I10" s="577">
        <v>358</v>
      </c>
      <c r="J10" s="1456">
        <v>420</v>
      </c>
    </row>
    <row r="11" spans="1:10" ht="15" customHeight="1">
      <c r="B11" s="563" t="s">
        <v>1121</v>
      </c>
      <c r="D11" s="2063">
        <v>2026</v>
      </c>
      <c r="E11" s="2063">
        <v>2072</v>
      </c>
      <c r="F11" s="576">
        <v>144</v>
      </c>
      <c r="G11" s="576">
        <v>116</v>
      </c>
      <c r="H11" s="576">
        <v>127</v>
      </c>
      <c r="I11" s="577">
        <v>133</v>
      </c>
      <c r="J11" s="1456">
        <v>134</v>
      </c>
    </row>
    <row r="12" spans="1:10" ht="15" customHeight="1">
      <c r="B12" s="563" t="s">
        <v>1122</v>
      </c>
      <c r="D12" s="2063">
        <v>3618</v>
      </c>
      <c r="E12" s="2063">
        <v>3563</v>
      </c>
      <c r="F12" s="576">
        <v>204</v>
      </c>
      <c r="G12" s="576">
        <v>204</v>
      </c>
      <c r="H12" s="576">
        <v>227</v>
      </c>
      <c r="I12" s="577">
        <v>169</v>
      </c>
      <c r="J12" s="1456">
        <v>189</v>
      </c>
    </row>
    <row r="13" spans="1:10" ht="15" customHeight="1">
      <c r="B13" s="563" t="s">
        <v>1123</v>
      </c>
      <c r="D13" s="2063">
        <v>1191</v>
      </c>
      <c r="E13" s="2063">
        <v>1205</v>
      </c>
      <c r="F13" s="576">
        <v>88</v>
      </c>
      <c r="G13" s="576">
        <v>64</v>
      </c>
      <c r="H13" s="576">
        <v>77</v>
      </c>
      <c r="I13" s="577">
        <v>47</v>
      </c>
      <c r="J13" s="1456">
        <v>56</v>
      </c>
    </row>
    <row r="14" spans="1:10" ht="15" customHeight="1">
      <c r="B14" s="563" t="s">
        <v>1124</v>
      </c>
      <c r="D14" s="2063">
        <v>429</v>
      </c>
      <c r="E14" s="2063">
        <v>394</v>
      </c>
      <c r="F14" s="576">
        <v>21</v>
      </c>
      <c r="G14" s="576">
        <v>22</v>
      </c>
      <c r="H14" s="576">
        <v>31</v>
      </c>
      <c r="I14" s="577">
        <v>9</v>
      </c>
      <c r="J14" s="1456">
        <v>16</v>
      </c>
    </row>
    <row r="15" spans="1:10" ht="15" customHeight="1">
      <c r="B15" s="563"/>
      <c r="D15" s="2063"/>
      <c r="E15" s="2063"/>
      <c r="F15" s="576"/>
      <c r="G15" s="576"/>
      <c r="H15" s="576"/>
      <c r="I15" s="577"/>
      <c r="J15" s="1456"/>
    </row>
    <row r="16" spans="1:10" ht="15" customHeight="1">
      <c r="A16" s="2340" t="s">
        <v>1125</v>
      </c>
      <c r="B16" s="2340"/>
      <c r="C16" s="2621"/>
      <c r="D16" s="2063">
        <v>12585</v>
      </c>
      <c r="E16" s="2063">
        <v>12505</v>
      </c>
      <c r="F16" s="576">
        <v>737</v>
      </c>
      <c r="G16" s="576">
        <v>674</v>
      </c>
      <c r="H16" s="576">
        <v>693</v>
      </c>
      <c r="I16" s="577">
        <v>540</v>
      </c>
      <c r="J16" s="1456">
        <v>592</v>
      </c>
    </row>
    <row r="17" spans="1:11" ht="15" customHeight="1">
      <c r="B17" s="563" t="s">
        <v>1126</v>
      </c>
      <c r="D17" s="2063">
        <v>4683</v>
      </c>
      <c r="E17" s="2063">
        <v>4632</v>
      </c>
      <c r="F17" s="576">
        <v>242</v>
      </c>
      <c r="G17" s="576">
        <v>289</v>
      </c>
      <c r="H17" s="576">
        <v>268</v>
      </c>
      <c r="I17" s="577">
        <v>230</v>
      </c>
      <c r="J17" s="1456">
        <v>226</v>
      </c>
    </row>
    <row r="18" spans="1:11" ht="15" customHeight="1">
      <c r="B18" s="563" t="s">
        <v>1127</v>
      </c>
      <c r="D18" s="2063">
        <v>486</v>
      </c>
      <c r="E18" s="2063">
        <v>402</v>
      </c>
      <c r="F18" s="576">
        <v>26</v>
      </c>
      <c r="G18" s="576">
        <v>31</v>
      </c>
      <c r="H18" s="576">
        <v>27</v>
      </c>
      <c r="I18" s="577">
        <v>14</v>
      </c>
      <c r="J18" s="1456">
        <v>20</v>
      </c>
    </row>
    <row r="19" spans="1:11" ht="15" customHeight="1">
      <c r="B19" s="563" t="s">
        <v>1128</v>
      </c>
      <c r="D19" s="2063">
        <v>948</v>
      </c>
      <c r="E19" s="2063">
        <v>878</v>
      </c>
      <c r="F19" s="576">
        <v>75</v>
      </c>
      <c r="G19" s="576">
        <v>38</v>
      </c>
      <c r="H19" s="576">
        <v>27</v>
      </c>
      <c r="I19" s="577">
        <v>23</v>
      </c>
      <c r="J19" s="1456">
        <v>30</v>
      </c>
    </row>
    <row r="20" spans="1:11" ht="15" customHeight="1">
      <c r="B20" s="563" t="s">
        <v>1129</v>
      </c>
      <c r="D20" s="2063">
        <v>2355</v>
      </c>
      <c r="E20" s="2063">
        <v>2331</v>
      </c>
      <c r="F20" s="576">
        <v>127</v>
      </c>
      <c r="G20" s="576">
        <v>80</v>
      </c>
      <c r="H20" s="576">
        <v>143</v>
      </c>
      <c r="I20" s="577">
        <v>97</v>
      </c>
      <c r="J20" s="1456">
        <v>91</v>
      </c>
    </row>
    <row r="21" spans="1:11" ht="15" customHeight="1">
      <c r="B21" s="563" t="s">
        <v>1130</v>
      </c>
      <c r="D21" s="2063">
        <v>582</v>
      </c>
      <c r="E21" s="2063">
        <v>608</v>
      </c>
      <c r="F21" s="576">
        <v>41</v>
      </c>
      <c r="G21" s="576">
        <v>38</v>
      </c>
      <c r="H21" s="576">
        <v>30</v>
      </c>
      <c r="I21" s="577">
        <v>15</v>
      </c>
      <c r="J21" s="1456">
        <v>26</v>
      </c>
    </row>
    <row r="22" spans="1:11" ht="15" customHeight="1">
      <c r="B22" s="563" t="s">
        <v>1131</v>
      </c>
      <c r="D22" s="2063">
        <v>2628</v>
      </c>
      <c r="E22" s="2063">
        <v>2676</v>
      </c>
      <c r="F22" s="576">
        <v>157</v>
      </c>
      <c r="G22" s="576">
        <v>137</v>
      </c>
      <c r="H22" s="576">
        <v>132</v>
      </c>
      <c r="I22" s="577">
        <v>121</v>
      </c>
      <c r="J22" s="1456">
        <v>166</v>
      </c>
    </row>
    <row r="23" spans="1:11" ht="15" customHeight="1">
      <c r="B23" s="563" t="s">
        <v>1132</v>
      </c>
      <c r="D23" s="2063">
        <v>903</v>
      </c>
      <c r="E23" s="2063">
        <v>978</v>
      </c>
      <c r="F23" s="576">
        <v>69</v>
      </c>
      <c r="G23" s="576">
        <v>61</v>
      </c>
      <c r="H23" s="576">
        <v>66</v>
      </c>
      <c r="I23" s="577">
        <v>40</v>
      </c>
      <c r="J23" s="1456">
        <v>33</v>
      </c>
    </row>
    <row r="24" spans="1:11" ht="15" customHeight="1">
      <c r="B24" s="563"/>
      <c r="D24" s="2063"/>
      <c r="E24" s="2063"/>
      <c r="F24" s="576"/>
      <c r="G24" s="576"/>
      <c r="H24" s="576"/>
      <c r="I24" s="577"/>
      <c r="J24" s="1456"/>
    </row>
    <row r="25" spans="1:11" ht="15" customHeight="1">
      <c r="B25" s="707" t="s">
        <v>1133</v>
      </c>
      <c r="D25" s="2063">
        <v>3636</v>
      </c>
      <c r="E25" s="2063">
        <v>4201</v>
      </c>
      <c r="F25" s="576">
        <v>373</v>
      </c>
      <c r="G25" s="576">
        <v>527</v>
      </c>
      <c r="H25" s="576">
        <v>455</v>
      </c>
      <c r="I25" s="577">
        <v>316</v>
      </c>
      <c r="J25" s="1456">
        <v>375</v>
      </c>
    </row>
    <row r="26" spans="1:11" ht="15" customHeight="1" thickBot="1">
      <c r="A26" s="1683"/>
      <c r="B26" s="1684"/>
      <c r="C26" s="1683"/>
      <c r="D26" s="708"/>
      <c r="E26" s="708"/>
      <c r="F26" s="709"/>
      <c r="G26" s="709"/>
      <c r="H26" s="709"/>
      <c r="I26" s="578"/>
      <c r="J26" s="578"/>
    </row>
    <row r="27" spans="1:11" ht="15" customHeight="1">
      <c r="A27" s="710" t="s">
        <v>1134</v>
      </c>
      <c r="B27" s="563"/>
      <c r="D27" s="711"/>
      <c r="E27" s="711"/>
      <c r="F27" s="40"/>
      <c r="G27" s="40"/>
      <c r="H27" s="40"/>
      <c r="I27" s="155"/>
      <c r="J27" s="155"/>
    </row>
    <row r="28" spans="1:11" ht="15" customHeight="1">
      <c r="B28" s="563"/>
      <c r="D28" s="711"/>
      <c r="E28" s="711"/>
      <c r="F28" s="40"/>
      <c r="G28" s="40"/>
      <c r="H28" s="40"/>
      <c r="I28" s="155"/>
      <c r="J28" s="155"/>
    </row>
    <row r="29" spans="1:11" ht="15" customHeight="1">
      <c r="B29" s="563"/>
      <c r="D29" s="712"/>
      <c r="E29" s="712"/>
    </row>
    <row r="30" spans="1:11" ht="23.25" customHeight="1">
      <c r="A30" s="571" t="s">
        <v>1135</v>
      </c>
      <c r="B30" s="571"/>
      <c r="C30" s="571"/>
      <c r="D30" s="571"/>
      <c r="E30" s="571"/>
    </row>
    <row r="31" spans="1:11" s="648" customFormat="1" ht="15.75" customHeight="1" thickBot="1">
      <c r="A31" s="1681"/>
      <c r="B31" s="1682" t="s">
        <v>1057</v>
      </c>
      <c r="C31" s="1681"/>
      <c r="D31" s="1681"/>
      <c r="E31" s="573"/>
      <c r="I31" s="574"/>
      <c r="J31" s="574"/>
    </row>
    <row r="32" spans="1:11" ht="21" customHeight="1">
      <c r="A32" s="702"/>
      <c r="B32" s="703" t="s">
        <v>1136</v>
      </c>
      <c r="C32" s="704"/>
      <c r="D32" s="705" t="s">
        <v>1166</v>
      </c>
      <c r="E32" s="705" t="s">
        <v>1808</v>
      </c>
      <c r="F32" s="706" t="s">
        <v>2123</v>
      </c>
      <c r="G32" s="575" t="s">
        <v>1999</v>
      </c>
      <c r="H32" s="575" t="s">
        <v>2006</v>
      </c>
      <c r="I32" s="575" t="s">
        <v>2024</v>
      </c>
      <c r="J32" s="575" t="s">
        <v>2124</v>
      </c>
      <c r="K32" s="710"/>
    </row>
    <row r="33" spans="1:10" ht="15" customHeight="1">
      <c r="B33" s="563"/>
      <c r="D33" s="1965"/>
      <c r="E33" s="1965"/>
      <c r="F33" s="1938"/>
      <c r="G33" s="1938"/>
      <c r="H33" s="1938"/>
      <c r="I33" s="1939"/>
      <c r="J33" s="1939"/>
    </row>
    <row r="34" spans="1:10" ht="15" customHeight="1">
      <c r="B34" s="563" t="s">
        <v>435</v>
      </c>
      <c r="D34" s="2063">
        <v>31289</v>
      </c>
      <c r="E34" s="2063">
        <v>31730</v>
      </c>
      <c r="F34" s="576">
        <v>1894</v>
      </c>
      <c r="G34" s="576">
        <v>1795</v>
      </c>
      <c r="H34" s="577">
        <v>1650</v>
      </c>
      <c r="I34" s="2622">
        <v>1302</v>
      </c>
      <c r="J34" s="577">
        <v>1446</v>
      </c>
    </row>
    <row r="35" spans="1:10" ht="15" customHeight="1">
      <c r="B35" s="563"/>
      <c r="D35" s="2063"/>
      <c r="E35" s="2063"/>
      <c r="F35" s="576"/>
      <c r="G35" s="576"/>
      <c r="H35" s="577"/>
      <c r="I35" s="577"/>
      <c r="J35" s="577"/>
    </row>
    <row r="36" spans="1:10" ht="15" customHeight="1">
      <c r="B36" s="563" t="s">
        <v>1118</v>
      </c>
      <c r="D36" s="2063">
        <v>381</v>
      </c>
      <c r="E36" s="2063">
        <v>451</v>
      </c>
      <c r="F36" s="576">
        <v>34</v>
      </c>
      <c r="G36" s="576">
        <v>12</v>
      </c>
      <c r="H36" s="577">
        <v>21</v>
      </c>
      <c r="I36" s="577">
        <v>12</v>
      </c>
      <c r="J36" s="577">
        <v>17</v>
      </c>
    </row>
    <row r="37" spans="1:10" ht="15" customHeight="1">
      <c r="B37" s="563" t="s">
        <v>1119</v>
      </c>
      <c r="D37" s="2063">
        <v>407</v>
      </c>
      <c r="E37" s="2063">
        <v>405</v>
      </c>
      <c r="F37" s="576">
        <v>21</v>
      </c>
      <c r="G37" s="576">
        <v>31</v>
      </c>
      <c r="H37" s="577">
        <v>17</v>
      </c>
      <c r="I37" s="577">
        <v>16</v>
      </c>
      <c r="J37" s="577">
        <v>7</v>
      </c>
    </row>
    <row r="38" spans="1:10" ht="15" customHeight="1">
      <c r="B38" s="563" t="s">
        <v>1120</v>
      </c>
      <c r="D38" s="2063">
        <v>7144</v>
      </c>
      <c r="E38" s="2063">
        <v>7472</v>
      </c>
      <c r="F38" s="576">
        <v>447</v>
      </c>
      <c r="G38" s="576">
        <v>442</v>
      </c>
      <c r="H38" s="577">
        <v>408</v>
      </c>
      <c r="I38" s="577">
        <v>311</v>
      </c>
      <c r="J38" s="577">
        <v>350</v>
      </c>
    </row>
    <row r="39" spans="1:10" ht="15" customHeight="1">
      <c r="B39" s="563" t="s">
        <v>1121</v>
      </c>
      <c r="D39" s="2063">
        <v>2205</v>
      </c>
      <c r="E39" s="2063">
        <v>2125</v>
      </c>
      <c r="F39" s="576">
        <v>111</v>
      </c>
      <c r="G39" s="576">
        <v>128</v>
      </c>
      <c r="H39" s="577">
        <v>138</v>
      </c>
      <c r="I39" s="2622">
        <v>98</v>
      </c>
      <c r="J39" s="577">
        <v>93</v>
      </c>
    </row>
    <row r="40" spans="1:10" ht="15" customHeight="1">
      <c r="B40" s="563" t="s">
        <v>1122</v>
      </c>
      <c r="D40" s="2063">
        <v>3746</v>
      </c>
      <c r="E40" s="2063">
        <v>3724</v>
      </c>
      <c r="F40" s="576">
        <v>163</v>
      </c>
      <c r="G40" s="576">
        <v>186</v>
      </c>
      <c r="H40" s="577">
        <v>180</v>
      </c>
      <c r="I40" s="2622">
        <v>161</v>
      </c>
      <c r="J40" s="577">
        <v>164</v>
      </c>
    </row>
    <row r="41" spans="1:10" ht="15" customHeight="1">
      <c r="B41" s="563" t="s">
        <v>1123</v>
      </c>
      <c r="D41" s="2063">
        <v>1189</v>
      </c>
      <c r="E41" s="2063">
        <v>1163</v>
      </c>
      <c r="F41" s="576">
        <v>68</v>
      </c>
      <c r="G41" s="576">
        <v>56</v>
      </c>
      <c r="H41" s="577">
        <v>51</v>
      </c>
      <c r="I41" s="577">
        <v>42</v>
      </c>
      <c r="J41" s="577">
        <v>50</v>
      </c>
    </row>
    <row r="42" spans="1:10" ht="15" customHeight="1">
      <c r="B42" s="563" t="s">
        <v>1124</v>
      </c>
      <c r="D42" s="2063">
        <v>358</v>
      </c>
      <c r="E42" s="2063">
        <v>368</v>
      </c>
      <c r="F42" s="576">
        <v>14</v>
      </c>
      <c r="G42" s="576">
        <v>20</v>
      </c>
      <c r="H42" s="577">
        <v>18</v>
      </c>
      <c r="I42" s="577">
        <v>8</v>
      </c>
      <c r="J42" s="577">
        <v>14</v>
      </c>
    </row>
    <row r="43" spans="1:10" ht="15" customHeight="1">
      <c r="B43" s="563"/>
      <c r="D43" s="2063"/>
      <c r="E43" s="2063"/>
      <c r="F43" s="576"/>
      <c r="G43" s="576"/>
      <c r="H43" s="577"/>
      <c r="I43" s="577"/>
      <c r="J43" s="577"/>
    </row>
    <row r="44" spans="1:10" ht="15" customHeight="1">
      <c r="A44" s="2340" t="s">
        <v>1125</v>
      </c>
      <c r="B44" s="2340"/>
      <c r="C44" s="2621"/>
      <c r="D44" s="2063">
        <v>13906</v>
      </c>
      <c r="E44" s="2063">
        <v>13712</v>
      </c>
      <c r="F44" s="576">
        <v>799</v>
      </c>
      <c r="G44" s="576">
        <v>766</v>
      </c>
      <c r="H44" s="577">
        <v>648</v>
      </c>
      <c r="I44" s="1978">
        <v>523</v>
      </c>
      <c r="J44" s="577">
        <v>561</v>
      </c>
    </row>
    <row r="45" spans="1:10" ht="15" customHeight="1">
      <c r="B45" s="563" t="s">
        <v>1126</v>
      </c>
      <c r="D45" s="2063">
        <v>5843</v>
      </c>
      <c r="E45" s="2063">
        <v>5781</v>
      </c>
      <c r="F45" s="576">
        <v>330</v>
      </c>
      <c r="G45" s="576">
        <v>317</v>
      </c>
      <c r="H45" s="577">
        <v>275</v>
      </c>
      <c r="I45" s="1978">
        <v>202</v>
      </c>
      <c r="J45" s="577">
        <v>193</v>
      </c>
    </row>
    <row r="46" spans="1:10" ht="15" customHeight="1">
      <c r="B46" s="563" t="s">
        <v>1127</v>
      </c>
      <c r="D46" s="2063">
        <v>454</v>
      </c>
      <c r="E46" s="2063">
        <v>466</v>
      </c>
      <c r="F46" s="576">
        <v>26</v>
      </c>
      <c r="G46" s="576">
        <v>18</v>
      </c>
      <c r="H46" s="577">
        <v>15</v>
      </c>
      <c r="I46" s="577">
        <v>22</v>
      </c>
      <c r="J46" s="577">
        <v>14</v>
      </c>
    </row>
    <row r="47" spans="1:10" ht="15" customHeight="1">
      <c r="B47" s="563" t="s">
        <v>1128</v>
      </c>
      <c r="D47" s="2063">
        <v>936</v>
      </c>
      <c r="E47" s="2063">
        <v>965</v>
      </c>
      <c r="F47" s="576">
        <v>33</v>
      </c>
      <c r="G47" s="576">
        <v>56</v>
      </c>
      <c r="H47" s="577">
        <v>36</v>
      </c>
      <c r="I47" s="577">
        <v>31</v>
      </c>
      <c r="J47" s="577">
        <v>32</v>
      </c>
    </row>
    <row r="48" spans="1:10" ht="15" customHeight="1">
      <c r="B48" s="563" t="s">
        <v>1129</v>
      </c>
      <c r="D48" s="2063">
        <v>2474</v>
      </c>
      <c r="E48" s="2063">
        <v>2413</v>
      </c>
      <c r="F48" s="576">
        <v>120</v>
      </c>
      <c r="G48" s="576">
        <v>126</v>
      </c>
      <c r="H48" s="577">
        <v>115</v>
      </c>
      <c r="I48" s="577">
        <v>99</v>
      </c>
      <c r="J48" s="577">
        <v>111</v>
      </c>
    </row>
    <row r="49" spans="1:10" ht="15" customHeight="1">
      <c r="B49" s="563" t="s">
        <v>1130</v>
      </c>
      <c r="D49" s="2063">
        <v>608</v>
      </c>
      <c r="E49" s="2063">
        <v>567</v>
      </c>
      <c r="F49" s="576">
        <v>55</v>
      </c>
      <c r="G49" s="576">
        <v>33</v>
      </c>
      <c r="H49" s="577">
        <v>34</v>
      </c>
      <c r="I49" s="577">
        <v>34</v>
      </c>
      <c r="J49" s="577">
        <v>23</v>
      </c>
    </row>
    <row r="50" spans="1:10" ht="15" customHeight="1">
      <c r="B50" s="563" t="s">
        <v>1131</v>
      </c>
      <c r="D50" s="2063">
        <v>2784</v>
      </c>
      <c r="E50" s="2063">
        <v>2738</v>
      </c>
      <c r="F50" s="576">
        <v>163</v>
      </c>
      <c r="G50" s="576">
        <v>166</v>
      </c>
      <c r="H50" s="577">
        <v>146</v>
      </c>
      <c r="I50" s="577">
        <v>107</v>
      </c>
      <c r="J50" s="577">
        <v>146</v>
      </c>
    </row>
    <row r="51" spans="1:10" ht="15" customHeight="1">
      <c r="B51" s="563" t="s">
        <v>1132</v>
      </c>
      <c r="D51" s="2063">
        <v>807</v>
      </c>
      <c r="E51" s="2063">
        <v>782</v>
      </c>
      <c r="F51" s="576">
        <v>72</v>
      </c>
      <c r="G51" s="576">
        <v>50</v>
      </c>
      <c r="H51" s="577">
        <v>27</v>
      </c>
      <c r="I51" s="577">
        <v>28</v>
      </c>
      <c r="J51" s="577">
        <v>42</v>
      </c>
    </row>
    <row r="52" spans="1:10" ht="15" customHeight="1">
      <c r="B52" s="563"/>
      <c r="D52" s="2063"/>
      <c r="E52" s="2063"/>
      <c r="F52" s="576"/>
      <c r="G52" s="576"/>
      <c r="H52" s="577"/>
      <c r="I52" s="577"/>
      <c r="J52" s="577"/>
    </row>
    <row r="53" spans="1:10" ht="15" customHeight="1">
      <c r="A53" s="2340" t="s">
        <v>1133</v>
      </c>
      <c r="B53" s="2340"/>
      <c r="C53" s="2621"/>
      <c r="D53" s="2063">
        <v>1953</v>
      </c>
      <c r="E53" s="2063">
        <v>2310</v>
      </c>
      <c r="F53" s="576">
        <v>237</v>
      </c>
      <c r="G53" s="576">
        <v>154</v>
      </c>
      <c r="H53" s="577">
        <v>169</v>
      </c>
      <c r="I53" s="577">
        <v>131</v>
      </c>
      <c r="J53" s="577">
        <v>190</v>
      </c>
    </row>
    <row r="54" spans="1:10" ht="15" customHeight="1" thickBot="1">
      <c r="A54" s="1683"/>
      <c r="B54" s="1684"/>
      <c r="C54" s="1683"/>
      <c r="D54" s="713"/>
      <c r="E54" s="713"/>
      <c r="F54" s="579"/>
      <c r="G54" s="579"/>
      <c r="H54" s="579"/>
      <c r="I54" s="580"/>
      <c r="J54" s="580"/>
    </row>
    <row r="55" spans="1:10">
      <c r="A55" s="646" t="s">
        <v>1134</v>
      </c>
    </row>
    <row r="74" spans="24:25">
      <c r="X74" s="646">
        <v>124820</v>
      </c>
      <c r="Y74" s="646">
        <v>102327</v>
      </c>
    </row>
  </sheetData>
  <mergeCells count="3">
    <mergeCell ref="A16:C16"/>
    <mergeCell ref="A44:C44"/>
    <mergeCell ref="A53:C53"/>
  </mergeCells>
  <phoneticPr fontId="3"/>
  <pageMargins left="0.75" right="0.75" top="1" bottom="1" header="0.51200000000000001" footer="0.51200000000000001"/>
  <pageSetup paperSize="9" scale="84"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C09012-2BC9-43FC-8F4C-80B40868EFA8}">
  <sheetPr>
    <tabColor indexed="11"/>
  </sheetPr>
  <dimension ref="A1:Y76"/>
  <sheetViews>
    <sheetView showGridLines="0" view="pageBreakPreview" zoomScaleNormal="100" zoomScaleSheetLayoutView="100" workbookViewId="0">
      <selection activeCell="J16" sqref="J16"/>
    </sheetView>
  </sheetViews>
  <sheetFormatPr defaultColWidth="11.75" defaultRowHeight="13"/>
  <cols>
    <col min="1" max="1" width="10.58203125" style="2215" customWidth="1"/>
    <col min="2" max="2" width="10.58203125" style="581" customWidth="1"/>
    <col min="3" max="3" width="10.58203125" style="582" customWidth="1"/>
    <col min="4" max="7" width="9.08203125" style="582" customWidth="1"/>
    <col min="8" max="8" width="9.08203125" style="616" customWidth="1"/>
    <col min="9" max="16384" width="11.75" style="581"/>
  </cols>
  <sheetData>
    <row r="1" spans="1:11" ht="15.75" customHeight="1">
      <c r="G1" s="2353" t="s">
        <v>893</v>
      </c>
      <c r="H1" s="2353"/>
    </row>
    <row r="2" spans="1:11" s="2220" customFormat="1" ht="23.25" customHeight="1">
      <c r="A2" s="2354" t="s">
        <v>1137</v>
      </c>
      <c r="B2" s="2354"/>
      <c r="C2" s="2354"/>
      <c r="D2" s="2354"/>
      <c r="E2" s="2354"/>
      <c r="F2" s="2354"/>
      <c r="G2" s="2354"/>
      <c r="H2" s="2354"/>
    </row>
    <row r="3" spans="1:11" ht="15.75" customHeight="1" thickBot="1">
      <c r="A3" s="583"/>
      <c r="C3" s="581"/>
      <c r="D3" s="583"/>
      <c r="E3" s="583"/>
      <c r="F3" s="583"/>
      <c r="G3" s="583"/>
      <c r="H3" s="701" t="s">
        <v>1138</v>
      </c>
    </row>
    <row r="4" spans="1:11" s="2215" customFormat="1" ht="6" customHeight="1">
      <c r="A4" s="584"/>
      <c r="B4" s="585"/>
      <c r="C4" s="2355" t="s">
        <v>1139</v>
      </c>
      <c r="D4" s="586"/>
      <c r="E4" s="587"/>
      <c r="F4" s="588"/>
      <c r="G4" s="589"/>
      <c r="H4" s="2358" t="s">
        <v>1140</v>
      </c>
    </row>
    <row r="5" spans="1:11" s="2215" customFormat="1" ht="6" customHeight="1">
      <c r="A5" s="590"/>
      <c r="B5" s="591"/>
      <c r="C5" s="2356"/>
      <c r="D5" s="2361" t="s">
        <v>1141</v>
      </c>
      <c r="E5" s="592"/>
      <c r="F5" s="2623"/>
      <c r="G5" s="2362" t="s">
        <v>1142</v>
      </c>
      <c r="H5" s="2359"/>
    </row>
    <row r="6" spans="1:11" s="2215" customFormat="1" ht="24.5" thickBot="1">
      <c r="A6" s="1685"/>
      <c r="B6" s="1686"/>
      <c r="C6" s="2357"/>
      <c r="D6" s="2360"/>
      <c r="E6" s="593" t="s">
        <v>945</v>
      </c>
      <c r="F6" s="594" t="s">
        <v>1143</v>
      </c>
      <c r="G6" s="2363"/>
      <c r="H6" s="2360"/>
    </row>
    <row r="7" spans="1:11" ht="16.5" customHeight="1">
      <c r="A7" s="595" t="s">
        <v>1145</v>
      </c>
      <c r="B7" s="583" t="s">
        <v>1144</v>
      </c>
      <c r="C7" s="596">
        <v>1513</v>
      </c>
      <c r="D7" s="1033">
        <v>855</v>
      </c>
      <c r="E7" s="1033">
        <v>812</v>
      </c>
      <c r="F7" s="1033">
        <v>43</v>
      </c>
      <c r="G7" s="1033">
        <v>657</v>
      </c>
      <c r="H7" s="597">
        <v>5</v>
      </c>
      <c r="K7" s="157"/>
    </row>
    <row r="8" spans="1:11" ht="16.5" customHeight="1">
      <c r="A8" s="595" t="s">
        <v>1146</v>
      </c>
      <c r="B8" s="583" t="s">
        <v>1144</v>
      </c>
      <c r="C8" s="596">
        <v>1514</v>
      </c>
      <c r="D8" s="1033">
        <v>857</v>
      </c>
      <c r="E8" s="1033">
        <v>817</v>
      </c>
      <c r="F8" s="1033">
        <v>40</v>
      </c>
      <c r="G8" s="1033">
        <v>656</v>
      </c>
      <c r="H8" s="597">
        <v>4.7</v>
      </c>
    </row>
    <row r="9" spans="1:11" ht="16.5" customHeight="1">
      <c r="A9" s="595" t="s">
        <v>1147</v>
      </c>
      <c r="B9" s="583" t="s">
        <v>1144</v>
      </c>
      <c r="C9" s="596">
        <v>1511</v>
      </c>
      <c r="D9" s="1033">
        <v>855</v>
      </c>
      <c r="E9" s="1033">
        <v>815</v>
      </c>
      <c r="F9" s="1033">
        <v>40</v>
      </c>
      <c r="G9" s="1033">
        <v>654</v>
      </c>
      <c r="H9" s="597">
        <v>4.7</v>
      </c>
    </row>
    <row r="10" spans="1:11" ht="16.5" customHeight="1">
      <c r="A10" s="595" t="s">
        <v>1148</v>
      </c>
      <c r="B10" s="583" t="s">
        <v>1144</v>
      </c>
      <c r="C10" s="596">
        <v>1506</v>
      </c>
      <c r="D10" s="1033">
        <v>860</v>
      </c>
      <c r="E10" s="1033">
        <v>822</v>
      </c>
      <c r="F10" s="1033">
        <v>38</v>
      </c>
      <c r="G10" s="1033">
        <v>646</v>
      </c>
      <c r="H10" s="597">
        <v>4.4000000000000004</v>
      </c>
    </row>
    <row r="11" spans="1:11" ht="16.5" customHeight="1">
      <c r="A11" s="595" t="s">
        <v>1149</v>
      </c>
      <c r="B11" s="583" t="s">
        <v>1144</v>
      </c>
      <c r="C11" s="596">
        <v>1491</v>
      </c>
      <c r="D11" s="1033">
        <v>852</v>
      </c>
      <c r="E11" s="1033">
        <v>817</v>
      </c>
      <c r="F11" s="1033">
        <v>35</v>
      </c>
      <c r="G11" s="1033">
        <v>639</v>
      </c>
      <c r="H11" s="597">
        <v>4.0999999999999996</v>
      </c>
    </row>
    <row r="12" spans="1:11" ht="16.5" customHeight="1">
      <c r="A12" s="595" t="s">
        <v>1150</v>
      </c>
      <c r="B12" s="583" t="s">
        <v>1144</v>
      </c>
      <c r="C12" s="596">
        <v>1483</v>
      </c>
      <c r="D12" s="1033">
        <v>834</v>
      </c>
      <c r="E12" s="1033">
        <v>800</v>
      </c>
      <c r="F12" s="1033">
        <v>34</v>
      </c>
      <c r="G12" s="1033">
        <v>649</v>
      </c>
      <c r="H12" s="597">
        <v>4.0999999999999996</v>
      </c>
    </row>
    <row r="13" spans="1:11" ht="16.5" customHeight="1">
      <c r="A13" s="595" t="s">
        <v>1151</v>
      </c>
      <c r="B13" s="583" t="s">
        <v>1144</v>
      </c>
      <c r="C13" s="596">
        <v>1476</v>
      </c>
      <c r="D13" s="1033">
        <v>833</v>
      </c>
      <c r="E13" s="1033">
        <v>793</v>
      </c>
      <c r="F13" s="1033">
        <v>40</v>
      </c>
      <c r="G13" s="1033">
        <v>643</v>
      </c>
      <c r="H13" s="597">
        <v>4.8</v>
      </c>
      <c r="K13" s="157"/>
    </row>
    <row r="14" spans="1:11" ht="16.5" customHeight="1">
      <c r="A14" s="595" t="s">
        <v>1152</v>
      </c>
      <c r="B14" s="583" t="s">
        <v>1144</v>
      </c>
      <c r="C14" s="596">
        <v>1473</v>
      </c>
      <c r="D14" s="1033">
        <v>839</v>
      </c>
      <c r="E14" s="1033">
        <v>797</v>
      </c>
      <c r="F14" s="1033">
        <v>43</v>
      </c>
      <c r="G14" s="1033">
        <v>633</v>
      </c>
      <c r="H14" s="597">
        <v>5.0999999999999996</v>
      </c>
    </row>
    <row r="15" spans="1:11" ht="16.5" customHeight="1">
      <c r="A15" s="595" t="s">
        <v>1153</v>
      </c>
      <c r="B15" s="583" t="s">
        <v>1144</v>
      </c>
      <c r="C15" s="596">
        <v>1466</v>
      </c>
      <c r="D15" s="1033">
        <v>834</v>
      </c>
      <c r="E15" s="1033">
        <v>795</v>
      </c>
      <c r="F15" s="1033">
        <v>40</v>
      </c>
      <c r="G15" s="1033">
        <v>632</v>
      </c>
      <c r="H15" s="597">
        <v>4.8</v>
      </c>
    </row>
    <row r="16" spans="1:11" ht="16.5" customHeight="1">
      <c r="A16" s="595" t="s">
        <v>1154</v>
      </c>
      <c r="B16" s="583" t="s">
        <v>1144</v>
      </c>
      <c r="C16" s="596">
        <v>1458</v>
      </c>
      <c r="D16" s="1033">
        <v>828</v>
      </c>
      <c r="E16" s="1033">
        <v>792</v>
      </c>
      <c r="F16" s="1033">
        <v>37</v>
      </c>
      <c r="G16" s="1033">
        <v>630</v>
      </c>
      <c r="H16" s="597">
        <v>4.5</v>
      </c>
    </row>
    <row r="17" spans="1:11" ht="16.5" customHeight="1">
      <c r="A17" s="595" t="s">
        <v>1155</v>
      </c>
      <c r="B17" s="583" t="s">
        <v>1144</v>
      </c>
      <c r="C17" s="596">
        <v>1450</v>
      </c>
      <c r="D17" s="1033">
        <v>799</v>
      </c>
      <c r="E17" s="1033">
        <v>764</v>
      </c>
      <c r="F17" s="1033">
        <v>34</v>
      </c>
      <c r="G17" s="1033">
        <v>651</v>
      </c>
      <c r="H17" s="597">
        <v>4.3</v>
      </c>
    </row>
    <row r="18" spans="1:11" ht="16.5" customHeight="1">
      <c r="A18" s="595" t="s">
        <v>1156</v>
      </c>
      <c r="B18" s="583" t="s">
        <v>1144</v>
      </c>
      <c r="C18" s="596">
        <v>1439</v>
      </c>
      <c r="D18" s="1033">
        <v>788</v>
      </c>
      <c r="E18" s="1033">
        <v>756</v>
      </c>
      <c r="F18" s="1033">
        <v>31</v>
      </c>
      <c r="G18" s="1033">
        <v>651</v>
      </c>
      <c r="H18" s="597">
        <v>3.9</v>
      </c>
    </row>
    <row r="19" spans="1:11" ht="16.5" customHeight="1">
      <c r="A19" s="595" t="s">
        <v>1157</v>
      </c>
      <c r="B19" s="583" t="s">
        <v>1144</v>
      </c>
      <c r="C19" s="596">
        <v>1429</v>
      </c>
      <c r="D19" s="1033">
        <v>798</v>
      </c>
      <c r="E19" s="1033">
        <v>770</v>
      </c>
      <c r="F19" s="1033">
        <v>28</v>
      </c>
      <c r="G19" s="1033">
        <v>628</v>
      </c>
      <c r="H19" s="597">
        <v>3.5</v>
      </c>
    </row>
    <row r="20" spans="1:11" ht="16.5" customHeight="1">
      <c r="A20" s="595" t="s">
        <v>1158</v>
      </c>
      <c r="B20" s="583" t="s">
        <v>1144</v>
      </c>
      <c r="C20" s="596">
        <v>1419</v>
      </c>
      <c r="D20" s="1941">
        <v>817</v>
      </c>
      <c r="E20" s="1033">
        <v>794</v>
      </c>
      <c r="F20" s="1941">
        <v>23</v>
      </c>
      <c r="G20" s="1941">
        <v>602</v>
      </c>
      <c r="H20" s="597">
        <v>2.8</v>
      </c>
    </row>
    <row r="21" spans="1:11" ht="16.5" customHeight="1">
      <c r="A21" s="595" t="s">
        <v>1159</v>
      </c>
      <c r="B21" s="583" t="s">
        <v>1144</v>
      </c>
      <c r="C21" s="598">
        <v>1410</v>
      </c>
      <c r="D21" s="1033">
        <v>831</v>
      </c>
      <c r="E21" s="1941">
        <v>808</v>
      </c>
      <c r="F21" s="1941">
        <v>23</v>
      </c>
      <c r="G21" s="1941">
        <v>578</v>
      </c>
      <c r="H21" s="1946">
        <v>2.8</v>
      </c>
    </row>
    <row r="22" spans="1:11" ht="16.5" customHeight="1">
      <c r="A22" s="595" t="s">
        <v>1160</v>
      </c>
      <c r="B22" s="583" t="s">
        <v>1144</v>
      </c>
      <c r="C22" s="598">
        <v>1401</v>
      </c>
      <c r="D22" s="1941">
        <v>831</v>
      </c>
      <c r="E22" s="1941">
        <v>811</v>
      </c>
      <c r="F22" s="1941">
        <v>20</v>
      </c>
      <c r="G22" s="1941">
        <v>569</v>
      </c>
      <c r="H22" s="1946">
        <v>2.4</v>
      </c>
    </row>
    <row r="23" spans="1:11" ht="16.5" customHeight="1">
      <c r="A23" s="595" t="s">
        <v>1161</v>
      </c>
      <c r="B23" s="599" t="s">
        <v>1144</v>
      </c>
      <c r="C23" s="598">
        <v>1391</v>
      </c>
      <c r="D23" s="1941">
        <v>821</v>
      </c>
      <c r="E23" s="1941">
        <v>801</v>
      </c>
      <c r="F23" s="1941">
        <v>20</v>
      </c>
      <c r="G23" s="1941">
        <v>570</v>
      </c>
      <c r="H23" s="597">
        <v>2.4</v>
      </c>
      <c r="K23" s="157"/>
    </row>
    <row r="24" spans="1:11" ht="16.5" customHeight="1">
      <c r="A24" s="595" t="s">
        <v>1116</v>
      </c>
      <c r="B24" s="583" t="s">
        <v>1144</v>
      </c>
      <c r="C24" s="596">
        <v>1382</v>
      </c>
      <c r="D24" s="1941">
        <v>819</v>
      </c>
      <c r="E24" s="1033">
        <v>797</v>
      </c>
      <c r="F24" s="1941">
        <v>22</v>
      </c>
      <c r="G24" s="1941">
        <v>563</v>
      </c>
      <c r="H24" s="597">
        <v>2.7</v>
      </c>
      <c r="K24" s="157"/>
    </row>
    <row r="25" spans="1:11" ht="16.5" customHeight="1">
      <c r="A25" s="595" t="s">
        <v>1117</v>
      </c>
      <c r="B25" s="599" t="s">
        <v>1144</v>
      </c>
      <c r="C25" s="596">
        <v>1374</v>
      </c>
      <c r="D25" s="1033">
        <v>820</v>
      </c>
      <c r="E25" s="1941">
        <v>799</v>
      </c>
      <c r="F25" s="1941">
        <v>21</v>
      </c>
      <c r="G25" s="1033">
        <v>552</v>
      </c>
      <c r="H25" s="597">
        <v>2.6</v>
      </c>
      <c r="K25" s="157"/>
    </row>
    <row r="26" spans="1:11" ht="16.5" customHeight="1">
      <c r="A26" s="595" t="s">
        <v>1166</v>
      </c>
      <c r="B26" s="599" t="s">
        <v>1144</v>
      </c>
      <c r="C26" s="596">
        <v>1363</v>
      </c>
      <c r="D26" s="1941">
        <v>814</v>
      </c>
      <c r="E26" s="1941">
        <v>796</v>
      </c>
      <c r="F26" s="1941">
        <v>18</v>
      </c>
      <c r="G26" s="1941">
        <v>549</v>
      </c>
      <c r="H26" s="597">
        <v>2.2000000000000002</v>
      </c>
      <c r="K26" s="157"/>
    </row>
    <row r="27" spans="1:11" ht="16.5" customHeight="1" thickBot="1">
      <c r="A27" s="1856" t="s">
        <v>1808</v>
      </c>
      <c r="B27" s="1857" t="s">
        <v>1144</v>
      </c>
      <c r="C27" s="1858">
        <v>1353</v>
      </c>
      <c r="D27" s="1690">
        <v>804</v>
      </c>
      <c r="E27" s="1690">
        <v>787</v>
      </c>
      <c r="F27" s="1690">
        <v>18</v>
      </c>
      <c r="G27" s="1690">
        <v>549</v>
      </c>
      <c r="H27" s="1859">
        <v>2.2000000000000002</v>
      </c>
      <c r="K27" s="157"/>
    </row>
    <row r="28" spans="1:11" ht="16.5" customHeight="1">
      <c r="A28" s="1460" t="s">
        <v>1806</v>
      </c>
      <c r="B28" s="583" t="s">
        <v>1162</v>
      </c>
      <c r="C28" s="1462">
        <v>1387</v>
      </c>
      <c r="D28" s="1942">
        <v>824</v>
      </c>
      <c r="E28" s="1942">
        <v>807</v>
      </c>
      <c r="F28" s="1463">
        <v>17</v>
      </c>
      <c r="G28" s="1943">
        <v>562</v>
      </c>
      <c r="H28" s="1947">
        <v>2.1</v>
      </c>
    </row>
    <row r="29" spans="1:11" ht="16.5" customHeight="1">
      <c r="A29" s="1461"/>
      <c r="B29" s="583" t="s">
        <v>1804</v>
      </c>
      <c r="C29" s="598">
        <v>1382</v>
      </c>
      <c r="D29" s="1465">
        <v>823</v>
      </c>
      <c r="E29" s="1465">
        <v>800</v>
      </c>
      <c r="F29" s="1941">
        <v>23</v>
      </c>
      <c r="G29" s="1943">
        <v>559</v>
      </c>
      <c r="H29" s="1948">
        <v>2.8</v>
      </c>
    </row>
    <row r="30" spans="1:11" ht="16.5" customHeight="1">
      <c r="A30" s="1461"/>
      <c r="B30" s="583" t="s">
        <v>1805</v>
      </c>
      <c r="C30" s="598">
        <v>1381</v>
      </c>
      <c r="D30" s="1465">
        <v>817</v>
      </c>
      <c r="E30" s="1465">
        <v>793</v>
      </c>
      <c r="F30" s="1941">
        <v>23</v>
      </c>
      <c r="G30" s="1943">
        <v>563</v>
      </c>
      <c r="H30" s="1948">
        <v>2.8</v>
      </c>
      <c r="J30" s="1944"/>
    </row>
    <row r="31" spans="1:11" ht="16.5" customHeight="1" thickBot="1">
      <c r="A31" s="1688"/>
      <c r="B31" s="600" t="s">
        <v>1165</v>
      </c>
      <c r="C31" s="1466">
        <v>1380</v>
      </c>
      <c r="D31" s="1467">
        <v>811</v>
      </c>
      <c r="E31" s="1467">
        <v>787</v>
      </c>
      <c r="F31" s="1467">
        <v>24</v>
      </c>
      <c r="G31" s="1467">
        <v>568</v>
      </c>
      <c r="H31" s="1949">
        <v>3</v>
      </c>
      <c r="K31" s="1944"/>
    </row>
    <row r="32" spans="1:11" ht="16.5" customHeight="1">
      <c r="A32" s="1460" t="s">
        <v>1807</v>
      </c>
      <c r="B32" s="583" t="s">
        <v>1162</v>
      </c>
      <c r="C32" s="603">
        <v>1378</v>
      </c>
      <c r="D32" s="1942">
        <v>816</v>
      </c>
      <c r="E32" s="1942">
        <v>796</v>
      </c>
      <c r="F32" s="1463">
        <v>21</v>
      </c>
      <c r="G32" s="1943">
        <v>561</v>
      </c>
      <c r="H32" s="1947">
        <v>2.6</v>
      </c>
    </row>
    <row r="33" spans="1:11" ht="16.5" customHeight="1">
      <c r="A33" s="1461"/>
      <c r="B33" s="583" t="s">
        <v>1804</v>
      </c>
      <c r="C33" s="598">
        <v>1374</v>
      </c>
      <c r="D33" s="1465">
        <v>825</v>
      </c>
      <c r="E33" s="1465">
        <v>803</v>
      </c>
      <c r="F33" s="606">
        <v>23</v>
      </c>
      <c r="G33" s="1465">
        <v>543</v>
      </c>
      <c r="H33" s="607">
        <v>2.8</v>
      </c>
    </row>
    <row r="34" spans="1:11" ht="16.5" customHeight="1">
      <c r="A34" s="1461"/>
      <c r="B34" s="583" t="s">
        <v>1805</v>
      </c>
      <c r="C34" s="598">
        <v>1372</v>
      </c>
      <c r="D34" s="1465">
        <v>827</v>
      </c>
      <c r="E34" s="1465">
        <v>805</v>
      </c>
      <c r="F34" s="1465">
        <v>22</v>
      </c>
      <c r="G34" s="606">
        <v>545</v>
      </c>
      <c r="H34" s="1948">
        <v>2.7</v>
      </c>
      <c r="K34" s="1944"/>
    </row>
    <row r="35" spans="1:11" ht="16.5" customHeight="1" thickBot="1">
      <c r="A35" s="1688"/>
      <c r="B35" s="583" t="s">
        <v>1165</v>
      </c>
      <c r="C35" s="601">
        <v>1371</v>
      </c>
      <c r="D35" s="1467">
        <v>812</v>
      </c>
      <c r="E35" s="1467">
        <v>792</v>
      </c>
      <c r="F35" s="1467">
        <v>20</v>
      </c>
      <c r="G35" s="1467">
        <v>558</v>
      </c>
      <c r="H35" s="1948">
        <v>2.5</v>
      </c>
    </row>
    <row r="36" spans="1:11" ht="16.5" customHeight="1">
      <c r="A36" s="1460" t="s">
        <v>1959</v>
      </c>
      <c r="B36" s="608" t="s">
        <v>1162</v>
      </c>
      <c r="C36" s="1462">
        <v>1369</v>
      </c>
      <c r="D36" s="1942">
        <v>813</v>
      </c>
      <c r="E36" s="1942">
        <v>798</v>
      </c>
      <c r="F36" s="1463">
        <v>15</v>
      </c>
      <c r="G36" s="1943">
        <v>556</v>
      </c>
      <c r="H36" s="605">
        <v>1.8</v>
      </c>
    </row>
    <row r="37" spans="1:11" ht="16.5" customHeight="1">
      <c r="A37" s="1461"/>
      <c r="B37" s="583" t="s">
        <v>1804</v>
      </c>
      <c r="C37" s="1464">
        <v>1363</v>
      </c>
      <c r="D37" s="1465">
        <v>826</v>
      </c>
      <c r="E37" s="1465">
        <v>806</v>
      </c>
      <c r="F37" s="1465">
        <v>20</v>
      </c>
      <c r="G37" s="1465">
        <v>537</v>
      </c>
      <c r="H37" s="1948">
        <v>2.4</v>
      </c>
      <c r="J37" s="1944"/>
    </row>
    <row r="38" spans="1:11" ht="16.5" customHeight="1">
      <c r="A38" s="1461"/>
      <c r="B38" s="583" t="s">
        <v>1805</v>
      </c>
      <c r="C38" s="1464">
        <v>1361</v>
      </c>
      <c r="D38" s="1465">
        <v>820</v>
      </c>
      <c r="E38" s="1465">
        <v>800</v>
      </c>
      <c r="F38" s="1465">
        <v>20</v>
      </c>
      <c r="G38" s="1465">
        <v>540</v>
      </c>
      <c r="H38" s="607">
        <v>2.4</v>
      </c>
    </row>
    <row r="39" spans="1:11" ht="16.5" customHeight="1" thickBot="1">
      <c r="A39" s="1688"/>
      <c r="B39" s="600" t="s">
        <v>1165</v>
      </c>
      <c r="C39" s="1466">
        <v>1361</v>
      </c>
      <c r="D39" s="1467">
        <v>799</v>
      </c>
      <c r="E39" s="1467">
        <v>781</v>
      </c>
      <c r="F39" s="1467">
        <v>19</v>
      </c>
      <c r="G39" s="1945">
        <v>561</v>
      </c>
      <c r="H39" s="1468">
        <v>2.4</v>
      </c>
      <c r="J39" s="401"/>
    </row>
    <row r="40" spans="1:11" ht="16.5" customHeight="1">
      <c r="A40" s="595" t="s">
        <v>1808</v>
      </c>
      <c r="B40" s="608" t="s">
        <v>1162</v>
      </c>
      <c r="C40" s="610">
        <v>1357</v>
      </c>
      <c r="D40" s="1463">
        <v>799</v>
      </c>
      <c r="E40" s="1463">
        <v>785</v>
      </c>
      <c r="F40" s="604">
        <v>14</v>
      </c>
      <c r="G40" s="1463">
        <v>557</v>
      </c>
      <c r="H40" s="605">
        <v>1.8</v>
      </c>
      <c r="J40" s="401"/>
    </row>
    <row r="41" spans="1:11" ht="16.5" customHeight="1">
      <c r="A41" s="595"/>
      <c r="B41" s="583" t="s">
        <v>1163</v>
      </c>
      <c r="C41" s="596">
        <v>1354</v>
      </c>
      <c r="D41" s="1941">
        <v>807</v>
      </c>
      <c r="E41" s="1941">
        <v>790</v>
      </c>
      <c r="F41" s="1941">
        <v>18</v>
      </c>
      <c r="G41" s="1941">
        <v>546</v>
      </c>
      <c r="H41" s="1948">
        <v>2.2000000000000002</v>
      </c>
      <c r="I41" s="609"/>
      <c r="J41" s="401"/>
    </row>
    <row r="42" spans="1:11" ht="16.5" customHeight="1">
      <c r="A42" s="595"/>
      <c r="B42" s="583" t="s">
        <v>1164</v>
      </c>
      <c r="C42" s="596">
        <v>1352</v>
      </c>
      <c r="D42" s="1941">
        <v>810</v>
      </c>
      <c r="E42" s="1941">
        <v>790</v>
      </c>
      <c r="F42" s="1033">
        <v>20</v>
      </c>
      <c r="G42" s="1941">
        <v>543</v>
      </c>
      <c r="H42" s="607">
        <v>2.5</v>
      </c>
      <c r="I42" s="609"/>
      <c r="J42" s="401"/>
    </row>
    <row r="43" spans="1:11" ht="16.5" customHeight="1" thickBot="1">
      <c r="A43" s="1687"/>
      <c r="B43" s="1689" t="s">
        <v>1165</v>
      </c>
      <c r="C43" s="1469">
        <v>1351</v>
      </c>
      <c r="D43" s="602">
        <v>800</v>
      </c>
      <c r="E43" s="1467">
        <v>782</v>
      </c>
      <c r="F43" s="1467">
        <v>19</v>
      </c>
      <c r="G43" s="1467">
        <v>550</v>
      </c>
      <c r="H43" s="1949">
        <v>2.4</v>
      </c>
      <c r="I43" s="609"/>
      <c r="J43" s="401"/>
      <c r="K43" s="1944"/>
    </row>
    <row r="44" spans="1:11" ht="16.5" customHeight="1">
      <c r="A44" s="595" t="s">
        <v>1960</v>
      </c>
      <c r="B44" s="1966" t="s">
        <v>1162</v>
      </c>
      <c r="C44" s="1967">
        <v>1347</v>
      </c>
      <c r="D44" s="1968">
        <v>810</v>
      </c>
      <c r="E44" s="1968">
        <v>794</v>
      </c>
      <c r="F44" s="1968">
        <v>16</v>
      </c>
      <c r="G44" s="1968">
        <v>538</v>
      </c>
      <c r="H44" s="1969">
        <v>2</v>
      </c>
      <c r="I44" s="609"/>
      <c r="J44" s="401"/>
    </row>
    <row r="45" spans="1:11" ht="16.5" customHeight="1">
      <c r="A45" s="595"/>
      <c r="B45" s="583" t="s">
        <v>1163</v>
      </c>
      <c r="C45" s="2095">
        <v>1343</v>
      </c>
      <c r="D45" s="2096">
        <v>804</v>
      </c>
      <c r="E45" s="2096">
        <v>782</v>
      </c>
      <c r="F45" s="2096">
        <v>22</v>
      </c>
      <c r="G45" s="2096">
        <v>540</v>
      </c>
      <c r="H45" s="1545">
        <v>2.7</v>
      </c>
      <c r="I45" s="609"/>
      <c r="J45" s="401"/>
    </row>
    <row r="46" spans="1:11" ht="16.5" customHeight="1">
      <c r="A46" s="595"/>
      <c r="B46" s="1970" t="s">
        <v>1164</v>
      </c>
      <c r="C46" s="1971">
        <v>1341</v>
      </c>
      <c r="D46" s="1972">
        <v>805</v>
      </c>
      <c r="E46" s="1972">
        <v>781</v>
      </c>
      <c r="F46" s="1972">
        <v>23</v>
      </c>
      <c r="G46" s="1972">
        <v>537</v>
      </c>
      <c r="H46" s="1973">
        <v>2.9</v>
      </c>
      <c r="I46" s="609"/>
      <c r="J46" s="401"/>
    </row>
    <row r="47" spans="1:11" ht="16.5" customHeight="1" thickBot="1">
      <c r="A47" s="595"/>
      <c r="B47" s="1689" t="s">
        <v>1165</v>
      </c>
      <c r="C47" s="1860" t="s">
        <v>1961</v>
      </c>
      <c r="D47" s="1544" t="s">
        <v>1961</v>
      </c>
      <c r="E47" s="1544" t="s">
        <v>1961</v>
      </c>
      <c r="F47" s="1544" t="s">
        <v>1961</v>
      </c>
      <c r="G47" s="1544" t="s">
        <v>1961</v>
      </c>
      <c r="H47" s="1545" t="s">
        <v>1961</v>
      </c>
      <c r="I47" s="609"/>
      <c r="J47" s="401"/>
    </row>
    <row r="48" spans="1:11" ht="12.75" customHeight="1">
      <c r="A48" s="611" t="s">
        <v>1167</v>
      </c>
      <c r="B48" s="612"/>
      <c r="C48" s="613"/>
      <c r="D48" s="613"/>
      <c r="E48" s="613"/>
      <c r="F48" s="613"/>
      <c r="G48" s="613"/>
      <c r="H48" s="614"/>
    </row>
    <row r="49" spans="1:8">
      <c r="A49" s="2218" t="s">
        <v>1168</v>
      </c>
      <c r="B49" s="615"/>
    </row>
    <row r="50" spans="1:8">
      <c r="A50" s="2352" t="s">
        <v>1962</v>
      </c>
      <c r="B50" s="2352"/>
      <c r="C50" s="2352"/>
      <c r="D50" s="2352"/>
      <c r="E50" s="2352"/>
      <c r="F50" s="2352"/>
      <c r="G50" s="2352"/>
      <c r="H50" s="2352"/>
    </row>
    <row r="51" spans="1:8">
      <c r="A51" s="2352" t="s">
        <v>1963</v>
      </c>
      <c r="B51" s="2352"/>
      <c r="C51" s="2352"/>
      <c r="D51" s="2352"/>
      <c r="E51" s="2352"/>
      <c r="F51" s="2352"/>
      <c r="G51" s="2352"/>
      <c r="H51" s="2352"/>
    </row>
    <row r="76" spans="1:25">
      <c r="A76" s="581"/>
      <c r="C76" s="581"/>
      <c r="D76" s="581"/>
      <c r="E76" s="581"/>
      <c r="F76" s="581"/>
      <c r="G76" s="581"/>
      <c r="H76" s="581"/>
      <c r="X76" s="581">
        <v>124820</v>
      </c>
      <c r="Y76" s="581">
        <v>102327</v>
      </c>
    </row>
  </sheetData>
  <mergeCells count="8">
    <mergeCell ref="A50:H50"/>
    <mergeCell ref="A51:H51"/>
    <mergeCell ref="G1:H1"/>
    <mergeCell ref="A2:H2"/>
    <mergeCell ref="C4:C6"/>
    <mergeCell ref="H4:H6"/>
    <mergeCell ref="D5:D6"/>
    <mergeCell ref="G5:G6"/>
  </mergeCells>
  <phoneticPr fontId="3"/>
  <pageMargins left="0.88" right="0.6" top="1" bottom="1" header="0.51200000000000001" footer="0.51200000000000001"/>
  <pageSetup paperSize="9" scale="90" orientation="portrait"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ransitionEvaluation="1" codeName="Sheet9">
    <tabColor theme="5" tint="-0.249977111117893"/>
    <pageSetUpPr fitToPage="1"/>
  </sheetPr>
  <dimension ref="A1:AT129"/>
  <sheetViews>
    <sheetView showGridLines="0" view="pageBreakPreview" topLeftCell="D7" zoomScale="118" zoomScaleNormal="100" zoomScaleSheetLayoutView="118" workbookViewId="0">
      <selection activeCell="A13" sqref="A13:K13"/>
    </sheetView>
  </sheetViews>
  <sheetFormatPr defaultColWidth="10.58203125" defaultRowHeight="14"/>
  <cols>
    <col min="1" max="1" width="8.58203125" style="1" customWidth="1"/>
    <col min="2" max="11" width="11.33203125" style="1" customWidth="1"/>
    <col min="12" max="13" width="10.58203125" style="1"/>
    <col min="14" max="14" width="8.58203125" style="1" customWidth="1"/>
    <col min="15" max="23" width="9.58203125" style="1" customWidth="1"/>
    <col min="24" max="24" width="9.83203125" style="1" customWidth="1"/>
    <col min="25" max="25" width="10.58203125" style="1"/>
    <col min="26" max="26" width="11.58203125" style="1" bestFit="1" customWidth="1"/>
    <col min="27" max="27" width="11.08203125" style="1" bestFit="1" customWidth="1"/>
    <col min="28" max="28" width="11.08203125" style="1" customWidth="1"/>
    <col min="29" max="29" width="9.83203125" style="1" customWidth="1"/>
    <col min="30" max="30" width="11.58203125" style="1" bestFit="1" customWidth="1"/>
    <col min="31" max="35" width="10.58203125" style="1"/>
    <col min="36" max="40" width="10.75" style="1" bestFit="1" customWidth="1"/>
    <col min="41" max="41" width="11.75" style="1" bestFit="1" customWidth="1"/>
    <col min="42" max="45" width="10.75" style="1" bestFit="1" customWidth="1"/>
    <col min="46" max="16384" width="10.58203125" style="1"/>
  </cols>
  <sheetData>
    <row r="1" spans="1:45" ht="12.75" customHeight="1">
      <c r="M1" s="1551"/>
      <c r="N1" s="1550"/>
      <c r="O1" s="2373"/>
      <c r="P1" s="2373"/>
      <c r="Q1" s="2373"/>
      <c r="R1" s="2373"/>
      <c r="S1" s="2373"/>
      <c r="T1" s="2373"/>
      <c r="U1" s="2380"/>
      <c r="V1" s="2373"/>
      <c r="W1" s="2380"/>
      <c r="X1" s="2381"/>
      <c r="AI1" s="1212"/>
      <c r="AJ1" s="24"/>
      <c r="AK1" s="24"/>
      <c r="AL1" s="24"/>
      <c r="AM1" s="24"/>
      <c r="AN1" s="24"/>
      <c r="AO1" s="24"/>
      <c r="AP1" s="24"/>
      <c r="AQ1" s="24"/>
      <c r="AR1" s="24"/>
      <c r="AS1" s="24"/>
    </row>
    <row r="2" spans="1:45" ht="26.25" customHeight="1">
      <c r="A2" s="2374" t="s">
        <v>4</v>
      </c>
      <c r="B2" s="2374"/>
      <c r="C2" s="2374"/>
      <c r="D2" s="2374"/>
      <c r="E2" s="2374"/>
      <c r="F2" s="2374"/>
      <c r="G2" s="2374"/>
      <c r="H2" s="2374"/>
      <c r="I2" s="2374"/>
      <c r="J2" s="2374"/>
      <c r="K2" s="2374"/>
      <c r="L2" s="3"/>
      <c r="M2" s="1550"/>
      <c r="N2" s="1549"/>
      <c r="O2" s="2373"/>
      <c r="P2" s="2373"/>
      <c r="Q2" s="2373"/>
      <c r="R2" s="2373"/>
      <c r="S2" s="2373"/>
      <c r="T2" s="2381"/>
      <c r="U2" s="1549"/>
      <c r="V2" s="2373"/>
      <c r="W2" s="2380"/>
      <c r="X2" s="1549"/>
      <c r="AI2" s="1595"/>
      <c r="AJ2" s="2373"/>
      <c r="AK2" s="2382"/>
      <c r="AL2" s="2382"/>
      <c r="AM2" s="2382"/>
      <c r="AN2" s="2373"/>
      <c r="AO2" s="2382"/>
      <c r="AP2" s="2382"/>
      <c r="AQ2" s="2373"/>
      <c r="AR2" s="2382"/>
      <c r="AS2" s="2382"/>
    </row>
    <row r="3" spans="1:45" ht="22.5" customHeight="1">
      <c r="B3" s="6"/>
      <c r="C3" s="6" t="s">
        <v>9</v>
      </c>
      <c r="D3" s="6"/>
      <c r="E3" s="6"/>
      <c r="F3" s="6"/>
      <c r="G3" s="6"/>
      <c r="H3" s="6"/>
      <c r="I3" s="6"/>
      <c r="J3" s="6"/>
      <c r="K3" s="6"/>
      <c r="L3" s="3"/>
      <c r="M3" s="1550"/>
      <c r="N3" s="1550"/>
      <c r="O3" s="1549"/>
      <c r="P3" s="1549"/>
      <c r="Q3" s="1549"/>
      <c r="R3" s="1549"/>
      <c r="S3" s="1549"/>
      <c r="T3" s="322"/>
      <c r="U3" s="1549"/>
      <c r="V3" s="1549"/>
      <c r="W3" s="1549"/>
      <c r="X3" s="1549"/>
      <c r="AA3" s="24"/>
      <c r="AB3" s="24"/>
      <c r="AC3" s="24"/>
      <c r="AD3" s="24"/>
      <c r="AE3" s="24"/>
      <c r="AF3" s="24"/>
      <c r="AG3" s="24"/>
      <c r="AI3" s="1594"/>
      <c r="AJ3" s="2373"/>
      <c r="AK3" s="2382"/>
      <c r="AL3" s="2373"/>
      <c r="AM3" s="2382"/>
      <c r="AN3" s="2373"/>
      <c r="AO3" s="2382"/>
      <c r="AP3" s="1594"/>
      <c r="AQ3" s="2373"/>
      <c r="AR3" s="2382"/>
      <c r="AS3" s="1594"/>
    </row>
    <row r="4" spans="1:45" ht="15.75" customHeight="1" thickBot="1">
      <c r="A4" s="8"/>
      <c r="B4" s="8"/>
      <c r="C4" s="8"/>
      <c r="D4" s="8"/>
      <c r="E4" s="8"/>
      <c r="F4" s="8"/>
      <c r="G4" s="8"/>
      <c r="H4" s="8"/>
      <c r="I4" s="8"/>
      <c r="J4" s="2364" t="s">
        <v>12</v>
      </c>
      <c r="K4" s="2364"/>
      <c r="L4" s="3"/>
      <c r="M4" s="322"/>
      <c r="N4" s="322"/>
      <c r="O4" s="1552"/>
      <c r="P4" s="1552"/>
      <c r="Q4" s="1552"/>
      <c r="R4" s="1552"/>
      <c r="S4" s="1552"/>
      <c r="T4" s="1552"/>
      <c r="U4" s="1552"/>
      <c r="V4" s="1552"/>
      <c r="W4" s="1552"/>
      <c r="X4" s="1552"/>
      <c r="AA4" s="24"/>
      <c r="AB4" s="24"/>
      <c r="AC4" s="932"/>
      <c r="AD4" s="932"/>
      <c r="AE4" s="932"/>
      <c r="AF4" s="932"/>
      <c r="AG4" s="24"/>
      <c r="AI4" s="1595"/>
      <c r="AJ4" s="1594"/>
      <c r="AK4" s="1594"/>
      <c r="AL4" s="1594"/>
      <c r="AM4" s="1594"/>
      <c r="AN4" s="1594"/>
      <c r="AO4" s="322"/>
      <c r="AP4" s="1606"/>
      <c r="AQ4" s="1594"/>
      <c r="AR4" s="1594"/>
      <c r="AS4" s="1594"/>
    </row>
    <row r="5" spans="1:45">
      <c r="A5" s="2"/>
      <c r="B5" s="2375" t="s">
        <v>1</v>
      </c>
      <c r="C5" s="2376"/>
      <c r="D5" s="2376"/>
      <c r="E5" s="2377"/>
      <c r="F5" s="2375" t="s">
        <v>2</v>
      </c>
      <c r="G5" s="2376"/>
      <c r="H5" s="2377"/>
      <c r="I5" s="2375" t="s">
        <v>3</v>
      </c>
      <c r="J5" s="2376"/>
      <c r="K5" s="2376"/>
      <c r="L5" s="3"/>
      <c r="M5" s="1553"/>
      <c r="N5" s="1554"/>
      <c r="O5" s="58"/>
      <c r="P5" s="58"/>
      <c r="Q5" s="58"/>
      <c r="R5" s="58"/>
      <c r="S5" s="58"/>
      <c r="T5" s="58"/>
      <c r="U5" s="58"/>
      <c r="V5" s="58"/>
      <c r="W5" s="58"/>
      <c r="X5" s="58"/>
      <c r="AA5" s="24"/>
      <c r="AB5" s="24"/>
      <c r="AC5" s="932"/>
      <c r="AD5" s="932"/>
      <c r="AE5" s="932"/>
      <c r="AF5" s="932"/>
      <c r="AG5" s="24"/>
      <c r="AI5" s="24"/>
      <c r="AJ5" s="932"/>
      <c r="AK5" s="932"/>
      <c r="AL5" s="932"/>
      <c r="AM5" s="932"/>
      <c r="AN5" s="932"/>
      <c r="AO5" s="932"/>
      <c r="AP5" s="1607"/>
      <c r="AQ5" s="932"/>
      <c r="AR5" s="932"/>
      <c r="AS5" s="932"/>
    </row>
    <row r="6" spans="1:45">
      <c r="A6" s="4" t="s">
        <v>5</v>
      </c>
      <c r="B6" s="2378" t="s">
        <v>6</v>
      </c>
      <c r="C6" s="2379"/>
      <c r="D6" s="2378" t="s">
        <v>7</v>
      </c>
      <c r="E6" s="2379"/>
      <c r="F6" s="2378" t="s">
        <v>6</v>
      </c>
      <c r="G6" s="2379"/>
      <c r="H6" s="27" t="s">
        <v>8</v>
      </c>
      <c r="I6" s="2378" t="s">
        <v>6</v>
      </c>
      <c r="J6" s="2379"/>
      <c r="K6" s="27" t="s">
        <v>8</v>
      </c>
      <c r="L6" s="3"/>
      <c r="M6" s="1550"/>
      <c r="N6" s="1550"/>
      <c r="O6" s="1550"/>
      <c r="P6" s="1550"/>
      <c r="Q6" s="1550"/>
      <c r="R6" s="1550"/>
      <c r="S6" s="1550"/>
      <c r="T6" s="1550"/>
      <c r="U6" s="1550"/>
      <c r="V6" s="1550"/>
      <c r="W6" s="1550"/>
      <c r="X6" s="1550"/>
      <c r="AA6" s="24"/>
      <c r="AB6" s="24"/>
      <c r="AC6" s="24"/>
      <c r="AD6" s="409"/>
      <c r="AE6" s="24"/>
      <c r="AF6" s="940"/>
      <c r="AG6" s="24"/>
      <c r="AI6" s="24"/>
      <c r="AJ6" s="1346"/>
      <c r="AK6" s="1346"/>
      <c r="AL6" s="1346"/>
      <c r="AM6" s="1346"/>
      <c r="AN6" s="1346"/>
      <c r="AO6" s="1346"/>
      <c r="AP6" s="1346"/>
      <c r="AQ6" s="1346"/>
      <c r="AR6" s="1346"/>
      <c r="AS6" s="1346"/>
    </row>
    <row r="7" spans="1:45">
      <c r="A7" s="7"/>
      <c r="B7" s="27" t="s">
        <v>10</v>
      </c>
      <c r="C7" s="27" t="s">
        <v>11</v>
      </c>
      <c r="D7" s="27" t="s">
        <v>10</v>
      </c>
      <c r="E7" s="27" t="s">
        <v>11</v>
      </c>
      <c r="F7" s="27" t="s">
        <v>10</v>
      </c>
      <c r="G7" s="27" t="s">
        <v>11</v>
      </c>
      <c r="H7" s="27" t="s">
        <v>10</v>
      </c>
      <c r="I7" s="27" t="s">
        <v>10</v>
      </c>
      <c r="J7" s="27" t="s">
        <v>11</v>
      </c>
      <c r="K7" s="27" t="s">
        <v>10</v>
      </c>
      <c r="L7" s="3"/>
      <c r="M7" s="1550"/>
      <c r="N7" s="1555"/>
      <c r="O7" s="1550"/>
      <c r="P7" s="1550"/>
      <c r="Q7" s="1556"/>
      <c r="R7" s="1556"/>
      <c r="S7" s="1550"/>
      <c r="T7" s="1550"/>
      <c r="U7" s="1556"/>
      <c r="V7" s="1550"/>
      <c r="W7" s="1550"/>
      <c r="X7" s="1550"/>
      <c r="AA7" s="24"/>
      <c r="AB7" s="24"/>
      <c r="AC7" s="24"/>
      <c r="AD7" s="409"/>
      <c r="AE7" s="940"/>
      <c r="AF7" s="940"/>
      <c r="AG7" s="24"/>
      <c r="AI7" s="24"/>
      <c r="AJ7" s="1346"/>
      <c r="AK7" s="1346"/>
      <c r="AL7" s="1346"/>
      <c r="AM7" s="1346"/>
      <c r="AN7" s="1346"/>
      <c r="AO7" s="1346"/>
      <c r="AP7" s="1346"/>
      <c r="AQ7" s="1346"/>
      <c r="AR7" s="1346"/>
      <c r="AS7" s="1346"/>
    </row>
    <row r="8" spans="1:45" ht="15.75" customHeight="1">
      <c r="A8" s="3"/>
      <c r="B8" s="10" t="s">
        <v>15</v>
      </c>
      <c r="C8" s="10" t="s">
        <v>16</v>
      </c>
      <c r="D8" s="10" t="s">
        <v>15</v>
      </c>
      <c r="E8" s="10" t="s">
        <v>16</v>
      </c>
      <c r="F8" s="10" t="s">
        <v>17</v>
      </c>
      <c r="G8" s="10" t="s">
        <v>18</v>
      </c>
      <c r="H8" s="10" t="s">
        <v>19</v>
      </c>
      <c r="I8" s="10" t="s">
        <v>19</v>
      </c>
      <c r="J8" s="10" t="s">
        <v>20</v>
      </c>
      <c r="K8" s="697" t="s">
        <v>15</v>
      </c>
      <c r="L8" s="3"/>
      <c r="M8" s="1550"/>
      <c r="N8" s="1555"/>
      <c r="O8" s="1550"/>
      <c r="P8" s="1550"/>
      <c r="Q8" s="1556"/>
      <c r="R8" s="1556"/>
      <c r="S8" s="1550"/>
      <c r="T8" s="1550"/>
      <c r="U8" s="1556"/>
      <c r="V8" s="1550"/>
      <c r="W8" s="1550"/>
      <c r="X8" s="1550"/>
      <c r="AA8" s="24"/>
      <c r="AB8" s="24"/>
      <c r="AC8" s="24"/>
      <c r="AD8" s="409"/>
      <c r="AE8" s="24"/>
      <c r="AF8" s="940"/>
      <c r="AG8" s="24"/>
      <c r="AI8" s="24"/>
      <c r="AJ8" s="1346"/>
      <c r="AK8" s="1346"/>
      <c r="AL8" s="1346"/>
      <c r="AM8" s="1346"/>
      <c r="AN8" s="1346"/>
      <c r="AO8" s="1346"/>
      <c r="AP8" s="1346"/>
      <c r="AQ8" s="1346"/>
      <c r="AR8" s="1346"/>
      <c r="AS8" s="1346"/>
    </row>
    <row r="9" spans="1:45" ht="15.75" customHeight="1">
      <c r="A9" s="14" t="s">
        <v>1814</v>
      </c>
      <c r="B9" s="12">
        <v>25000</v>
      </c>
      <c r="C9" s="12">
        <v>39228</v>
      </c>
      <c r="D9" s="12">
        <v>18</v>
      </c>
      <c r="E9" s="12">
        <v>28</v>
      </c>
      <c r="F9" s="12">
        <v>4091</v>
      </c>
      <c r="G9" s="12">
        <v>13425</v>
      </c>
      <c r="H9" s="12">
        <v>9</v>
      </c>
      <c r="I9" s="12">
        <v>3017</v>
      </c>
      <c r="J9" s="12">
        <v>62363</v>
      </c>
      <c r="K9" s="12">
        <v>96</v>
      </c>
      <c r="L9" s="3"/>
      <c r="M9" s="1550"/>
      <c r="N9" s="1555"/>
      <c r="O9" s="1550"/>
      <c r="P9" s="1550"/>
      <c r="Q9" s="1556"/>
      <c r="R9" s="1556"/>
      <c r="S9" s="1550"/>
      <c r="T9" s="1550"/>
      <c r="U9" s="1556"/>
      <c r="V9" s="1550"/>
      <c r="W9" s="1550"/>
      <c r="X9" s="1550"/>
      <c r="AA9" s="24"/>
      <c r="AB9" s="24"/>
      <c r="AC9" s="24"/>
      <c r="AD9" s="409"/>
      <c r="AE9" s="940"/>
      <c r="AF9" s="940"/>
      <c r="AG9" s="24"/>
      <c r="AI9" s="24"/>
      <c r="AJ9" s="1346"/>
      <c r="AK9" s="1346"/>
      <c r="AL9" s="1346"/>
      <c r="AM9" s="1346"/>
      <c r="AN9" s="1346"/>
      <c r="AO9" s="1346"/>
      <c r="AP9" s="1346"/>
      <c r="AQ9" s="1346"/>
      <c r="AR9" s="1346"/>
      <c r="AS9" s="1346"/>
    </row>
    <row r="10" spans="1:45" ht="15.75" customHeight="1">
      <c r="A10" s="14" t="s">
        <v>24</v>
      </c>
      <c r="B10" s="12">
        <v>21400</v>
      </c>
      <c r="C10" s="12">
        <v>36081</v>
      </c>
      <c r="D10" s="12">
        <v>4.9000000000000004</v>
      </c>
      <c r="E10" s="12">
        <v>4.3600000000000003</v>
      </c>
      <c r="F10" s="12">
        <v>3589</v>
      </c>
      <c r="G10" s="12">
        <v>21198</v>
      </c>
      <c r="H10" s="12">
        <v>5.5539999999999994</v>
      </c>
      <c r="I10" s="12">
        <v>2601</v>
      </c>
      <c r="J10" s="12">
        <v>55863</v>
      </c>
      <c r="K10" s="12">
        <v>34</v>
      </c>
      <c r="L10" s="3"/>
      <c r="M10" s="1550"/>
      <c r="N10" s="1103"/>
      <c r="O10" s="1550"/>
      <c r="P10" s="1550"/>
      <c r="Q10" s="1556"/>
      <c r="R10" s="1556"/>
      <c r="S10" s="1550"/>
      <c r="T10" s="1550"/>
      <c r="U10" s="1556"/>
      <c r="V10" s="1550"/>
      <c r="W10" s="1550"/>
      <c r="X10" s="1550"/>
      <c r="AA10" s="24"/>
      <c r="AB10" s="24"/>
      <c r="AC10" s="24"/>
      <c r="AD10" s="409"/>
      <c r="AE10" s="940"/>
      <c r="AF10" s="940"/>
      <c r="AG10" s="24"/>
      <c r="AI10" s="24"/>
      <c r="AJ10" s="1346"/>
      <c r="AK10" s="1346"/>
      <c r="AL10" s="1346"/>
      <c r="AM10" s="1346"/>
      <c r="AN10" s="1346"/>
      <c r="AO10" s="1346"/>
      <c r="AP10" s="1346"/>
      <c r="AQ10" s="1346"/>
      <c r="AR10" s="1346"/>
      <c r="AS10" s="1346"/>
    </row>
    <row r="11" spans="1:45" ht="15.75" customHeight="1">
      <c r="A11" s="14" t="s">
        <v>1682</v>
      </c>
      <c r="B11" s="147" t="s">
        <v>1689</v>
      </c>
      <c r="C11" s="147" t="s">
        <v>1689</v>
      </c>
      <c r="D11" s="147" t="s">
        <v>1689</v>
      </c>
      <c r="E11" s="147" t="s">
        <v>1689</v>
      </c>
      <c r="F11" s="12">
        <v>3243.2</v>
      </c>
      <c r="G11" s="12">
        <v>10449.983899999999</v>
      </c>
      <c r="H11" s="12">
        <v>5.6260000000000003</v>
      </c>
      <c r="I11" s="147" t="s">
        <v>1689</v>
      </c>
      <c r="J11" s="147" t="s">
        <v>1689</v>
      </c>
      <c r="K11" s="147" t="s">
        <v>1689</v>
      </c>
      <c r="L11" s="3"/>
      <c r="M11" s="1550"/>
      <c r="N11" s="1103"/>
      <c r="O11" s="1550"/>
      <c r="P11" s="1550"/>
      <c r="Q11" s="1556"/>
      <c r="R11" s="1556"/>
      <c r="S11" s="1550"/>
      <c r="T11" s="1550"/>
      <c r="U11" s="1556"/>
      <c r="V11" s="1550"/>
      <c r="W11" s="1550"/>
      <c r="X11" s="1550"/>
      <c r="AA11" s="24"/>
      <c r="AB11" s="24"/>
      <c r="AC11" s="24"/>
      <c r="AD11" s="409"/>
      <c r="AE11" s="24"/>
      <c r="AF11" s="940"/>
      <c r="AG11" s="24"/>
      <c r="AI11" s="24"/>
      <c r="AJ11" s="1346"/>
      <c r="AK11" s="1346"/>
      <c r="AL11" s="1346"/>
      <c r="AM11" s="1346"/>
      <c r="AN11" s="1346"/>
      <c r="AO11" s="1346"/>
      <c r="AP11" s="1346"/>
      <c r="AQ11" s="1346"/>
      <c r="AR11" s="1346"/>
      <c r="AS11" s="1346"/>
    </row>
    <row r="12" spans="1:45" ht="15.75" customHeight="1">
      <c r="A12" s="14" t="s">
        <v>1859</v>
      </c>
      <c r="B12" s="147" t="s">
        <v>868</v>
      </c>
      <c r="C12" s="147" t="s">
        <v>868</v>
      </c>
      <c r="D12" s="147" t="s">
        <v>868</v>
      </c>
      <c r="E12" s="147" t="s">
        <v>868</v>
      </c>
      <c r="F12" s="12">
        <v>3189</v>
      </c>
      <c r="G12" s="12">
        <v>9343</v>
      </c>
      <c r="H12" s="12">
        <v>1</v>
      </c>
      <c r="I12" s="147" t="s">
        <v>868</v>
      </c>
      <c r="J12" s="147" t="s">
        <v>868</v>
      </c>
      <c r="K12" s="147" t="s">
        <v>868</v>
      </c>
      <c r="L12" s="3"/>
      <c r="M12" s="1550"/>
      <c r="N12" s="1103"/>
      <c r="O12" s="1550"/>
      <c r="P12" s="1550"/>
      <c r="Q12" s="1556"/>
      <c r="R12" s="1556"/>
      <c r="S12" s="1550"/>
      <c r="T12" s="1550"/>
      <c r="U12" s="1556"/>
      <c r="V12" s="1550"/>
      <c r="W12" s="1550"/>
      <c r="X12" s="1550"/>
      <c r="AA12" s="24"/>
      <c r="AB12" s="24"/>
      <c r="AC12" s="24"/>
      <c r="AD12" s="409"/>
      <c r="AE12" s="940"/>
      <c r="AF12" s="940"/>
      <c r="AG12" s="24"/>
      <c r="AI12" s="24"/>
      <c r="AJ12" s="1346"/>
      <c r="AK12" s="1346"/>
      <c r="AL12" s="1346"/>
      <c r="AM12" s="1346"/>
      <c r="AN12" s="1346"/>
      <c r="AO12" s="1346"/>
      <c r="AP12" s="1346"/>
      <c r="AQ12" s="1346"/>
      <c r="AR12" s="1346"/>
      <c r="AS12" s="1346"/>
    </row>
    <row r="13" spans="1:45" ht="15.75" customHeight="1">
      <c r="A13" s="14" t="s">
        <v>2088</v>
      </c>
      <c r="B13" s="147" t="s">
        <v>378</v>
      </c>
      <c r="C13" s="147" t="s">
        <v>378</v>
      </c>
      <c r="D13" s="147" t="s">
        <v>378</v>
      </c>
      <c r="E13" s="147" t="s">
        <v>378</v>
      </c>
      <c r="F13" s="12">
        <v>2623</v>
      </c>
      <c r="G13" s="12">
        <v>8094</v>
      </c>
      <c r="H13" s="12">
        <v>1</v>
      </c>
      <c r="I13" s="147" t="s">
        <v>378</v>
      </c>
      <c r="J13" s="147" t="s">
        <v>378</v>
      </c>
      <c r="K13" s="147" t="s">
        <v>378</v>
      </c>
      <c r="L13" s="3"/>
      <c r="M13" s="1550"/>
      <c r="N13" s="1103"/>
      <c r="O13" s="1550"/>
      <c r="P13" s="1550"/>
      <c r="Q13" s="1556"/>
      <c r="R13" s="1556"/>
      <c r="S13" s="1550"/>
      <c r="T13" s="1550"/>
      <c r="U13" s="1556"/>
      <c r="V13" s="1550"/>
      <c r="W13" s="1550"/>
      <c r="X13" s="1550"/>
      <c r="AA13" s="24"/>
      <c r="AB13" s="24"/>
      <c r="AC13" s="1558"/>
      <c r="AD13" s="1558"/>
      <c r="AE13" s="1558"/>
      <c r="AF13" s="1558"/>
      <c r="AG13" s="24"/>
      <c r="AI13" s="24"/>
      <c r="AJ13" s="1346"/>
      <c r="AK13" s="1346"/>
      <c r="AL13" s="1346"/>
      <c r="AM13" s="1346"/>
      <c r="AN13" s="1346"/>
      <c r="AO13" s="1346"/>
      <c r="AP13" s="1346"/>
      <c r="AQ13" s="1346"/>
      <c r="AR13" s="1346"/>
      <c r="AS13" s="1346"/>
    </row>
    <row r="14" spans="1:45" ht="15.75" customHeight="1">
      <c r="B14" s="298"/>
      <c r="C14" s="298"/>
      <c r="D14" s="298"/>
      <c r="E14" s="298"/>
      <c r="F14" s="298"/>
      <c r="G14" s="298"/>
      <c r="H14" s="298"/>
      <c r="I14" s="298"/>
      <c r="J14" s="298"/>
      <c r="L14" s="3"/>
      <c r="M14" s="1550"/>
      <c r="N14" s="1103"/>
      <c r="O14" s="1550"/>
      <c r="P14" s="1550"/>
      <c r="Q14" s="1556"/>
      <c r="R14" s="1556"/>
      <c r="S14" s="1550"/>
      <c r="T14" s="1550"/>
      <c r="U14" s="1556"/>
      <c r="V14" s="1550"/>
      <c r="W14" s="1550"/>
      <c r="X14" s="1550"/>
      <c r="AA14" s="24"/>
      <c r="AB14" s="24"/>
      <c r="AC14" s="1346"/>
      <c r="AD14" s="1347"/>
      <c r="AE14" s="24"/>
      <c r="AF14" s="409"/>
      <c r="AG14" s="24"/>
      <c r="AI14" s="24"/>
      <c r="AJ14" s="1346"/>
      <c r="AK14" s="1346"/>
      <c r="AL14" s="1346"/>
      <c r="AM14" s="1346"/>
      <c r="AN14" s="1346"/>
      <c r="AO14" s="1346"/>
      <c r="AP14" s="1346"/>
      <c r="AQ14" s="1346"/>
      <c r="AR14" s="1346"/>
      <c r="AS14" s="1346"/>
    </row>
    <row r="15" spans="1:45" ht="15.65" customHeight="1">
      <c r="B15" s="298"/>
      <c r="C15" s="298"/>
      <c r="D15" s="298"/>
      <c r="E15" s="298"/>
      <c r="F15" s="298"/>
      <c r="G15" s="298"/>
      <c r="H15" s="298"/>
      <c r="I15" s="298"/>
      <c r="J15" s="298"/>
      <c r="L15" s="3"/>
      <c r="M15" s="1550"/>
      <c r="N15" s="1103"/>
      <c r="O15" s="1557"/>
      <c r="P15" s="1557"/>
      <c r="Q15" s="1556"/>
      <c r="R15" s="1556"/>
      <c r="S15" s="1550"/>
      <c r="T15" s="1550"/>
      <c r="U15" s="1556"/>
      <c r="V15" s="1550"/>
      <c r="W15" s="1550"/>
      <c r="X15" s="1550"/>
      <c r="AA15" s="24"/>
      <c r="AB15" s="24"/>
      <c r="AC15" s="24"/>
      <c r="AD15" s="24"/>
      <c r="AE15" s="24"/>
      <c r="AF15" s="24"/>
      <c r="AG15" s="24"/>
      <c r="AI15" s="24"/>
      <c r="AJ15" s="1608"/>
      <c r="AK15" s="1608"/>
      <c r="AL15" s="1608"/>
      <c r="AM15" s="1608"/>
      <c r="AN15" s="1346"/>
      <c r="AO15" s="1346"/>
      <c r="AP15" s="1346"/>
      <c r="AQ15" s="1608"/>
      <c r="AR15" s="1608"/>
      <c r="AS15" s="1608"/>
    </row>
    <row r="16" spans="1:45" ht="15.75" customHeight="1">
      <c r="A16" s="15" t="s">
        <v>2043</v>
      </c>
      <c r="B16" s="33" t="s">
        <v>378</v>
      </c>
      <c r="C16" s="33" t="s">
        <v>378</v>
      </c>
      <c r="D16" s="33" t="s">
        <v>378</v>
      </c>
      <c r="E16" s="33" t="s">
        <v>378</v>
      </c>
      <c r="F16" s="16">
        <v>208</v>
      </c>
      <c r="G16" s="17">
        <v>705</v>
      </c>
      <c r="H16" s="16">
        <v>0</v>
      </c>
      <c r="I16" s="33" t="s">
        <v>378</v>
      </c>
      <c r="J16" s="33" t="s">
        <v>378</v>
      </c>
      <c r="K16" s="33" t="s">
        <v>378</v>
      </c>
      <c r="L16" s="3"/>
      <c r="M16" s="1550"/>
      <c r="N16" s="1103"/>
      <c r="O16" s="1550"/>
      <c r="P16" s="1550"/>
      <c r="Q16" s="1556"/>
      <c r="R16" s="1556"/>
      <c r="S16" s="1550"/>
      <c r="T16" s="1550"/>
      <c r="U16" s="1556"/>
      <c r="V16" s="1550"/>
      <c r="W16" s="1550"/>
      <c r="X16" s="1550"/>
      <c r="AA16" s="24"/>
      <c r="AB16" s="24"/>
      <c r="AC16" s="932"/>
      <c r="AD16" s="932"/>
      <c r="AE16" s="943"/>
      <c r="AF16" s="932"/>
      <c r="AG16" s="1212"/>
      <c r="AI16" s="24"/>
      <c r="AJ16" s="1608"/>
      <c r="AK16" s="1608"/>
      <c r="AL16" s="1608"/>
      <c r="AM16" s="1608"/>
      <c r="AN16" s="1346"/>
      <c r="AO16" s="1346"/>
      <c r="AP16" s="1346"/>
      <c r="AQ16" s="1608"/>
      <c r="AR16" s="1608"/>
      <c r="AS16" s="1608"/>
    </row>
    <row r="17" spans="1:45" ht="15.75" customHeight="1">
      <c r="A17" s="15" t="s">
        <v>1206</v>
      </c>
      <c r="B17" s="33" t="s">
        <v>378</v>
      </c>
      <c r="C17" s="33" t="s">
        <v>378</v>
      </c>
      <c r="D17" s="33" t="s">
        <v>378</v>
      </c>
      <c r="E17" s="33" t="s">
        <v>378</v>
      </c>
      <c r="F17" s="16">
        <v>284</v>
      </c>
      <c r="G17" s="17">
        <v>805</v>
      </c>
      <c r="H17" s="16">
        <v>1</v>
      </c>
      <c r="I17" s="33" t="s">
        <v>378</v>
      </c>
      <c r="J17" s="33" t="s">
        <v>378</v>
      </c>
      <c r="K17" s="33" t="s">
        <v>378</v>
      </c>
      <c r="L17" s="3"/>
      <c r="M17" s="1550"/>
      <c r="N17" s="1103"/>
      <c r="O17" s="1550"/>
      <c r="P17" s="1550"/>
      <c r="Q17" s="1556"/>
      <c r="R17" s="1556"/>
      <c r="S17" s="1550"/>
      <c r="T17" s="1550"/>
      <c r="U17" s="1556"/>
      <c r="V17" s="1550"/>
      <c r="W17" s="1550"/>
      <c r="X17" s="1550"/>
      <c r="AA17" s="24"/>
      <c r="AB17" s="24"/>
      <c r="AC17" s="944"/>
      <c r="AD17" s="932"/>
      <c r="AE17" s="932"/>
      <c r="AF17" s="932"/>
      <c r="AG17" s="1559"/>
      <c r="AI17" s="24"/>
      <c r="AJ17" s="24"/>
      <c r="AK17" s="24"/>
      <c r="AL17" s="24"/>
      <c r="AM17" s="24"/>
      <c r="AN17" s="24"/>
      <c r="AO17" s="24"/>
      <c r="AP17" s="24"/>
      <c r="AQ17" s="24"/>
      <c r="AR17" s="24"/>
      <c r="AS17" s="24"/>
    </row>
    <row r="18" spans="1:45" ht="15.75" customHeight="1">
      <c r="A18" s="18" t="s">
        <v>32</v>
      </c>
      <c r="B18" s="33" t="s">
        <v>378</v>
      </c>
      <c r="C18" s="33" t="s">
        <v>378</v>
      </c>
      <c r="D18" s="33" t="s">
        <v>378</v>
      </c>
      <c r="E18" s="33" t="s">
        <v>378</v>
      </c>
      <c r="F18" s="16">
        <v>243</v>
      </c>
      <c r="G18" s="17">
        <v>760</v>
      </c>
      <c r="H18" s="16">
        <v>0</v>
      </c>
      <c r="I18" s="33" t="s">
        <v>378</v>
      </c>
      <c r="J18" s="33" t="s">
        <v>378</v>
      </c>
      <c r="K18" s="33" t="s">
        <v>378</v>
      </c>
      <c r="L18" s="3"/>
      <c r="M18" s="1550"/>
      <c r="N18" s="322"/>
      <c r="O18" s="1550"/>
      <c r="P18" s="1550"/>
      <c r="Q18" s="1550"/>
      <c r="R18" s="1550"/>
      <c r="S18" s="1550"/>
      <c r="T18" s="1550"/>
      <c r="U18" s="1550"/>
      <c r="V18" s="1550"/>
      <c r="W18" s="1550"/>
      <c r="X18" s="1550"/>
      <c r="AA18" s="932"/>
      <c r="AB18" s="24"/>
      <c r="AC18" s="1558"/>
      <c r="AD18" s="1558"/>
      <c r="AE18" s="1558"/>
      <c r="AF18" s="1558"/>
      <c r="AG18" s="1560"/>
      <c r="AI18" s="932"/>
      <c r="AJ18" s="1346"/>
      <c r="AK18" s="1346"/>
      <c r="AL18" s="1346"/>
      <c r="AM18" s="1346"/>
      <c r="AN18" s="1346"/>
      <c r="AO18" s="1346"/>
      <c r="AP18" s="1346"/>
      <c r="AQ18" s="1346"/>
      <c r="AR18" s="1346"/>
      <c r="AS18" s="1346"/>
    </row>
    <row r="19" spans="1:45" ht="15.75" customHeight="1">
      <c r="A19" s="18" t="s">
        <v>33</v>
      </c>
      <c r="B19" s="33" t="s">
        <v>378</v>
      </c>
      <c r="C19" s="33" t="s">
        <v>378</v>
      </c>
      <c r="D19" s="33" t="s">
        <v>378</v>
      </c>
      <c r="E19" s="33" t="s">
        <v>378</v>
      </c>
      <c r="F19" s="16">
        <v>241</v>
      </c>
      <c r="G19" s="17">
        <v>668</v>
      </c>
      <c r="H19" s="16">
        <v>0</v>
      </c>
      <c r="I19" s="33" t="s">
        <v>378</v>
      </c>
      <c r="J19" s="33" t="s">
        <v>378</v>
      </c>
      <c r="K19" s="33" t="s">
        <v>378</v>
      </c>
      <c r="L19" s="3"/>
      <c r="M19" s="1550"/>
      <c r="N19" s="322"/>
      <c r="O19" s="1550"/>
      <c r="P19" s="1550"/>
      <c r="Q19" s="1550"/>
      <c r="R19" s="1550"/>
      <c r="S19" s="1550"/>
      <c r="T19" s="1550"/>
      <c r="U19" s="1550"/>
      <c r="V19" s="1550"/>
      <c r="W19" s="1550"/>
      <c r="X19" s="1550"/>
      <c r="AA19" s="932"/>
      <c r="AB19" s="24"/>
      <c r="AC19" s="932"/>
      <c r="AD19" s="932"/>
      <c r="AE19" s="932"/>
      <c r="AF19" s="24"/>
      <c r="AG19" s="24"/>
      <c r="AI19" s="24"/>
      <c r="AJ19" s="24"/>
      <c r="AK19" s="24"/>
      <c r="AL19" s="24"/>
      <c r="AM19" s="24"/>
      <c r="AN19" s="24"/>
      <c r="AO19" s="24"/>
      <c r="AP19" s="24"/>
      <c r="AQ19" s="24"/>
      <c r="AR19" s="24"/>
      <c r="AS19" s="24"/>
    </row>
    <row r="20" spans="1:45" ht="15.75" customHeight="1">
      <c r="A20" s="18" t="s">
        <v>1915</v>
      </c>
      <c r="B20" s="33" t="s">
        <v>378</v>
      </c>
      <c r="C20" s="33" t="s">
        <v>378</v>
      </c>
      <c r="D20" s="33" t="s">
        <v>378</v>
      </c>
      <c r="E20" s="33" t="s">
        <v>378</v>
      </c>
      <c r="F20" s="16">
        <v>259</v>
      </c>
      <c r="G20" s="17">
        <v>762</v>
      </c>
      <c r="H20" s="16">
        <v>0</v>
      </c>
      <c r="I20" s="33" t="s">
        <v>378</v>
      </c>
      <c r="J20" s="33" t="s">
        <v>378</v>
      </c>
      <c r="K20" s="33" t="s">
        <v>378</v>
      </c>
      <c r="L20" s="3"/>
      <c r="M20" s="3"/>
      <c r="N20" s="3"/>
      <c r="O20" s="3"/>
      <c r="P20" s="3"/>
      <c r="Q20" s="3"/>
      <c r="R20" s="3"/>
      <c r="S20" s="3"/>
      <c r="T20" s="3"/>
      <c r="U20" s="3"/>
      <c r="V20" s="3"/>
      <c r="W20" s="3"/>
      <c r="X20" s="3"/>
      <c r="AA20" s="932"/>
      <c r="AB20" s="24"/>
      <c r="AC20" s="1558"/>
      <c r="AD20" s="1558"/>
      <c r="AE20" s="1558"/>
      <c r="AF20" s="1558"/>
      <c r="AG20" s="1342"/>
      <c r="AI20" s="1609"/>
      <c r="AJ20" s="932"/>
      <c r="AK20" s="932"/>
      <c r="AL20" s="932"/>
      <c r="AM20" s="932"/>
      <c r="AN20" s="932"/>
      <c r="AO20" s="932"/>
      <c r="AP20" s="1610"/>
      <c r="AQ20" s="932"/>
      <c r="AR20" s="932"/>
      <c r="AS20" s="932"/>
    </row>
    <row r="21" spans="1:45" ht="15.75" customHeight="1">
      <c r="A21" s="18" t="s">
        <v>1205</v>
      </c>
      <c r="B21" s="33" t="s">
        <v>378</v>
      </c>
      <c r="C21" s="33" t="s">
        <v>378</v>
      </c>
      <c r="D21" s="33" t="s">
        <v>378</v>
      </c>
      <c r="E21" s="33" t="s">
        <v>378</v>
      </c>
      <c r="F21" s="16">
        <v>229</v>
      </c>
      <c r="G21" s="17">
        <v>628</v>
      </c>
      <c r="H21" s="16">
        <v>0</v>
      </c>
      <c r="I21" s="33" t="s">
        <v>378</v>
      </c>
      <c r="J21" s="33" t="s">
        <v>378</v>
      </c>
      <c r="K21" s="33" t="s">
        <v>378</v>
      </c>
      <c r="L21" s="3"/>
      <c r="M21" s="3"/>
      <c r="N21" s="3"/>
      <c r="O21" s="3"/>
      <c r="P21" s="3"/>
      <c r="Q21" s="3"/>
      <c r="R21" s="3"/>
      <c r="S21" s="3"/>
      <c r="T21" s="3"/>
      <c r="U21" s="3"/>
      <c r="V21" s="3"/>
      <c r="W21" s="3"/>
      <c r="X21" s="3"/>
      <c r="AA21" s="932"/>
      <c r="AB21" s="24"/>
      <c r="AC21" s="945"/>
      <c r="AD21" s="932"/>
      <c r="AE21" s="932"/>
      <c r="AF21" s="24"/>
      <c r="AG21" s="24"/>
      <c r="AI21" s="24"/>
      <c r="AJ21" s="1611"/>
      <c r="AK21" s="1611"/>
      <c r="AL21" s="1611"/>
      <c r="AM21" s="1611"/>
      <c r="AN21" s="1346"/>
      <c r="AO21" s="1346"/>
      <c r="AP21" s="1346"/>
      <c r="AQ21" s="1611"/>
      <c r="AR21" s="1611"/>
      <c r="AS21" s="1611"/>
    </row>
    <row r="22" spans="1:45" ht="15.75" customHeight="1">
      <c r="A22" s="18" t="s">
        <v>25</v>
      </c>
      <c r="B22" s="33" t="s">
        <v>378</v>
      </c>
      <c r="C22" s="33" t="s">
        <v>378</v>
      </c>
      <c r="D22" s="33" t="s">
        <v>378</v>
      </c>
      <c r="E22" s="33" t="s">
        <v>378</v>
      </c>
      <c r="F22" s="16">
        <v>198</v>
      </c>
      <c r="G22" s="17">
        <v>660</v>
      </c>
      <c r="H22" s="16">
        <v>0</v>
      </c>
      <c r="I22" s="33" t="s">
        <v>378</v>
      </c>
      <c r="J22" s="33" t="s">
        <v>378</v>
      </c>
      <c r="K22" s="33" t="s">
        <v>378</v>
      </c>
      <c r="L22" s="3"/>
      <c r="M22" s="3"/>
      <c r="N22" s="3"/>
      <c r="O22" s="3"/>
      <c r="P22" s="3"/>
      <c r="Q22" s="3"/>
      <c r="R22" s="3"/>
      <c r="S22" s="3"/>
      <c r="T22" s="3"/>
      <c r="U22" s="3"/>
      <c r="V22" s="3"/>
      <c r="W22" s="3"/>
      <c r="X22" s="3"/>
      <c r="AA22" s="932"/>
      <c r="AB22" s="24"/>
      <c r="AC22" s="1558"/>
      <c r="AD22" s="1558"/>
      <c r="AE22" s="1558"/>
      <c r="AF22" s="1558"/>
      <c r="AG22" s="1342"/>
    </row>
    <row r="23" spans="1:45" ht="15.75" customHeight="1" thickBot="1">
      <c r="A23" s="18" t="s">
        <v>26</v>
      </c>
      <c r="B23" s="33" t="s">
        <v>378</v>
      </c>
      <c r="C23" s="33" t="s">
        <v>378</v>
      </c>
      <c r="D23" s="33" t="s">
        <v>378</v>
      </c>
      <c r="E23" s="33" t="s">
        <v>378</v>
      </c>
      <c r="F23" s="16">
        <v>264</v>
      </c>
      <c r="G23" s="17">
        <v>890</v>
      </c>
      <c r="H23" s="16">
        <v>1</v>
      </c>
      <c r="I23" s="33" t="s">
        <v>378</v>
      </c>
      <c r="J23" s="33" t="s">
        <v>378</v>
      </c>
      <c r="K23" s="33" t="s">
        <v>378</v>
      </c>
      <c r="L23" s="3"/>
      <c r="M23" s="3"/>
      <c r="N23" s="3"/>
      <c r="O23" s="3"/>
      <c r="P23" s="3"/>
      <c r="Q23" s="3"/>
      <c r="R23" s="3"/>
      <c r="S23" s="3"/>
      <c r="T23" s="3"/>
      <c r="U23" s="3"/>
      <c r="V23" s="3"/>
      <c r="W23" s="3"/>
      <c r="X23" s="3"/>
      <c r="AA23" s="24"/>
      <c r="AB23" s="24"/>
      <c r="AC23" s="1230"/>
      <c r="AD23" s="24"/>
      <c r="AE23" s="24"/>
      <c r="AF23" s="24"/>
      <c r="AG23" s="24"/>
      <c r="AI23" s="1056" t="s">
        <v>1564</v>
      </c>
    </row>
    <row r="24" spans="1:45" ht="15.75" customHeight="1">
      <c r="A24" s="18" t="s">
        <v>27</v>
      </c>
      <c r="B24" s="33" t="s">
        <v>378</v>
      </c>
      <c r="C24" s="33" t="s">
        <v>378</v>
      </c>
      <c r="D24" s="33" t="s">
        <v>378</v>
      </c>
      <c r="E24" s="33" t="s">
        <v>378</v>
      </c>
      <c r="F24" s="16">
        <v>228</v>
      </c>
      <c r="G24" s="17">
        <v>919</v>
      </c>
      <c r="H24" s="16">
        <v>0</v>
      </c>
      <c r="I24" s="33" t="s">
        <v>378</v>
      </c>
      <c r="J24" s="33" t="s">
        <v>378</v>
      </c>
      <c r="K24" s="33" t="s">
        <v>378</v>
      </c>
      <c r="L24" s="3"/>
      <c r="M24" s="3"/>
      <c r="N24" s="3"/>
      <c r="O24" s="3"/>
      <c r="P24" s="3"/>
      <c r="Q24" s="3"/>
      <c r="R24" s="3"/>
      <c r="S24" s="3"/>
      <c r="T24" s="3"/>
      <c r="U24" s="3"/>
      <c r="V24" s="3"/>
      <c r="W24" s="3"/>
      <c r="X24" s="3"/>
      <c r="AA24" s="24"/>
      <c r="AB24" s="24"/>
      <c r="AC24" s="941"/>
      <c r="AD24" s="24"/>
      <c r="AE24" s="1212"/>
      <c r="AF24" s="932"/>
      <c r="AG24" s="1212"/>
      <c r="AI24" s="404"/>
      <c r="AJ24" s="2383" t="s">
        <v>1</v>
      </c>
      <c r="AK24" s="2384"/>
      <c r="AL24" s="2384"/>
      <c r="AM24" s="2385"/>
      <c r="AN24" s="2383" t="s">
        <v>2</v>
      </c>
      <c r="AO24" s="2384"/>
      <c r="AP24" s="2386"/>
      <c r="AQ24" s="2387" t="s">
        <v>1478</v>
      </c>
      <c r="AR24" s="2388"/>
      <c r="AS24" s="2388"/>
    </row>
    <row r="25" spans="1:45" ht="15.75" customHeight="1">
      <c r="A25" s="18" t="s">
        <v>28</v>
      </c>
      <c r="B25" s="33" t="s">
        <v>378</v>
      </c>
      <c r="C25" s="33" t="s">
        <v>378</v>
      </c>
      <c r="D25" s="33" t="s">
        <v>378</v>
      </c>
      <c r="E25" s="33" t="s">
        <v>378</v>
      </c>
      <c r="F25" s="16">
        <v>187</v>
      </c>
      <c r="G25" s="17">
        <v>624</v>
      </c>
      <c r="H25" s="16">
        <v>0</v>
      </c>
      <c r="I25" s="33" t="s">
        <v>378</v>
      </c>
      <c r="J25" s="33" t="s">
        <v>378</v>
      </c>
      <c r="K25" s="33" t="s">
        <v>378</v>
      </c>
      <c r="L25" s="3"/>
      <c r="M25" s="3"/>
      <c r="N25" s="3"/>
      <c r="O25" s="3"/>
      <c r="P25" s="3"/>
      <c r="Q25" s="3"/>
      <c r="R25" s="3"/>
      <c r="S25" s="3"/>
      <c r="T25" s="3"/>
      <c r="U25" s="3"/>
      <c r="V25" s="3"/>
      <c r="W25" s="3"/>
      <c r="X25" s="3"/>
      <c r="AA25" s="24"/>
      <c r="AB25" s="24"/>
      <c r="AC25" s="24"/>
      <c r="AD25" s="24"/>
      <c r="AE25" s="24"/>
      <c r="AF25" s="932"/>
      <c r="AG25" s="1559"/>
      <c r="AI25" s="405" t="s">
        <v>5</v>
      </c>
      <c r="AJ25" s="2389" t="s">
        <v>6</v>
      </c>
      <c r="AK25" s="2390"/>
      <c r="AL25" s="2389" t="s">
        <v>7</v>
      </c>
      <c r="AM25" s="2390"/>
      <c r="AN25" s="2391" t="s">
        <v>6</v>
      </c>
      <c r="AO25" s="2392"/>
      <c r="AP25" s="1596" t="s">
        <v>8</v>
      </c>
      <c r="AQ25" s="2393" t="s">
        <v>6</v>
      </c>
      <c r="AR25" s="2394"/>
      <c r="AS25" s="1596" t="s">
        <v>8</v>
      </c>
    </row>
    <row r="26" spans="1:45" ht="15.75" customHeight="1">
      <c r="A26" s="18" t="s">
        <v>29</v>
      </c>
      <c r="B26" s="33" t="s">
        <v>378</v>
      </c>
      <c r="C26" s="33" t="s">
        <v>378</v>
      </c>
      <c r="D26" s="33" t="s">
        <v>378</v>
      </c>
      <c r="E26" s="33" t="s">
        <v>378</v>
      </c>
      <c r="F26" s="16">
        <v>270</v>
      </c>
      <c r="G26" s="17">
        <v>715</v>
      </c>
      <c r="H26" s="16">
        <v>0</v>
      </c>
      <c r="I26" s="33" t="s">
        <v>378</v>
      </c>
      <c r="J26" s="33" t="s">
        <v>378</v>
      </c>
      <c r="K26" s="33" t="s">
        <v>378</v>
      </c>
      <c r="L26" s="3"/>
      <c r="M26" s="3"/>
      <c r="N26" s="3"/>
      <c r="O26" s="3"/>
      <c r="P26" s="3"/>
      <c r="Q26" s="3"/>
      <c r="R26" s="3"/>
      <c r="S26" s="3"/>
      <c r="T26" s="3"/>
      <c r="U26" s="3"/>
      <c r="V26" s="3"/>
      <c r="W26" s="3"/>
      <c r="X26" s="3"/>
      <c r="AA26" s="24"/>
      <c r="AB26" s="24"/>
      <c r="AC26" s="24"/>
      <c r="AD26" s="24"/>
      <c r="AE26" s="24"/>
      <c r="AF26" s="409"/>
      <c r="AG26" s="1560"/>
      <c r="AI26" s="631"/>
      <c r="AJ26" s="1596" t="s">
        <v>10</v>
      </c>
      <c r="AK26" s="1596" t="s">
        <v>11</v>
      </c>
      <c r="AL26" s="1596" t="s">
        <v>10</v>
      </c>
      <c r="AM26" s="1596" t="s">
        <v>1476</v>
      </c>
      <c r="AN26" s="1075" t="s">
        <v>10</v>
      </c>
      <c r="AO26" s="1076" t="s">
        <v>1477</v>
      </c>
      <c r="AP26" s="1356" t="s">
        <v>1690</v>
      </c>
      <c r="AQ26" s="1596" t="s">
        <v>10</v>
      </c>
      <c r="AR26" s="1596" t="s">
        <v>11</v>
      </c>
      <c r="AS26" s="1596" t="s">
        <v>10</v>
      </c>
    </row>
    <row r="27" spans="1:45" ht="15.75" customHeight="1">
      <c r="A27" s="18" t="s">
        <v>30</v>
      </c>
      <c r="B27" s="33" t="s">
        <v>378</v>
      </c>
      <c r="C27" s="33" t="s">
        <v>378</v>
      </c>
      <c r="D27" s="33" t="s">
        <v>378</v>
      </c>
      <c r="E27" s="33" t="s">
        <v>378</v>
      </c>
      <c r="F27" s="16">
        <v>171</v>
      </c>
      <c r="G27" s="17">
        <v>519</v>
      </c>
      <c r="H27" s="16">
        <v>0</v>
      </c>
      <c r="I27" s="33" t="s">
        <v>378</v>
      </c>
      <c r="J27" s="33" t="s">
        <v>378</v>
      </c>
      <c r="K27" s="33" t="s">
        <v>378</v>
      </c>
      <c r="L27" s="3"/>
      <c r="M27" s="3"/>
      <c r="N27" s="3"/>
      <c r="O27" s="3"/>
      <c r="P27" s="3"/>
      <c r="Q27" s="3"/>
      <c r="R27" s="3"/>
      <c r="S27" s="3"/>
      <c r="T27" s="3"/>
      <c r="U27" s="3"/>
      <c r="V27" s="3"/>
      <c r="W27" s="3"/>
      <c r="X27" s="3"/>
      <c r="AA27" s="24"/>
      <c r="AB27" s="24"/>
      <c r="AC27" s="24"/>
      <c r="AD27" s="24"/>
      <c r="AE27" s="24"/>
      <c r="AF27" s="24"/>
      <c r="AG27" s="24"/>
      <c r="AJ27" s="1058" t="s">
        <v>15</v>
      </c>
      <c r="AK27" s="1058" t="s">
        <v>16</v>
      </c>
      <c r="AL27" s="1058" t="s">
        <v>15</v>
      </c>
      <c r="AM27" s="1058" t="s">
        <v>16</v>
      </c>
      <c r="AN27" s="1058" t="s">
        <v>17</v>
      </c>
      <c r="AO27" s="1058" t="s">
        <v>18</v>
      </c>
      <c r="AP27" s="1357" t="s">
        <v>19</v>
      </c>
      <c r="AQ27" s="1058" t="s">
        <v>19</v>
      </c>
      <c r="AR27" s="1058" t="s">
        <v>20</v>
      </c>
      <c r="AS27" s="1058" t="s">
        <v>15</v>
      </c>
    </row>
    <row r="28" spans="1:45" ht="15.75" customHeight="1">
      <c r="A28" s="18" t="s">
        <v>31</v>
      </c>
      <c r="B28" s="33" t="s">
        <v>378</v>
      </c>
      <c r="C28" s="33" t="s">
        <v>378</v>
      </c>
      <c r="D28" s="33" t="s">
        <v>378</v>
      </c>
      <c r="E28" s="33" t="s">
        <v>378</v>
      </c>
      <c r="F28" s="16">
        <v>227</v>
      </c>
      <c r="G28" s="17">
        <v>700</v>
      </c>
      <c r="H28" s="16">
        <v>0</v>
      </c>
      <c r="I28" s="33" t="s">
        <v>378</v>
      </c>
      <c r="J28" s="33" t="s">
        <v>378</v>
      </c>
      <c r="K28" s="33" t="s">
        <v>378</v>
      </c>
      <c r="L28" s="3"/>
      <c r="M28" s="3"/>
      <c r="N28" s="3"/>
      <c r="O28" s="3"/>
      <c r="P28" s="3"/>
      <c r="Q28" s="3"/>
      <c r="R28" s="3"/>
      <c r="S28" s="3"/>
      <c r="T28" s="3"/>
      <c r="U28" s="3"/>
      <c r="V28" s="3"/>
      <c r="W28" s="3"/>
      <c r="X28" s="3"/>
      <c r="AA28" s="24"/>
      <c r="AB28" s="24"/>
      <c r="AC28" s="24"/>
      <c r="AD28" s="24"/>
      <c r="AE28" s="24"/>
      <c r="AF28" s="409"/>
      <c r="AG28" s="1342"/>
      <c r="AI28" s="1" t="s">
        <v>1915</v>
      </c>
      <c r="AJ28" s="1616" t="s">
        <v>378</v>
      </c>
      <c r="AK28" s="1616" t="s">
        <v>378</v>
      </c>
      <c r="AL28" s="1616" t="s">
        <v>378</v>
      </c>
      <c r="AM28" s="1617" t="s">
        <v>378</v>
      </c>
      <c r="AN28" s="1057">
        <v>259</v>
      </c>
      <c r="AO28" s="1057">
        <v>762</v>
      </c>
      <c r="AP28" s="1211">
        <v>0</v>
      </c>
      <c r="AQ28" s="1616" t="s">
        <v>378</v>
      </c>
      <c r="AR28" s="1616" t="s">
        <v>378</v>
      </c>
      <c r="AS28" s="1616" t="s">
        <v>378</v>
      </c>
    </row>
    <row r="29" spans="1:45" ht="15.75" customHeight="1">
      <c r="A29" s="18" t="s">
        <v>1206</v>
      </c>
      <c r="B29" s="33" t="s">
        <v>378</v>
      </c>
      <c r="C29" s="33" t="s">
        <v>378</v>
      </c>
      <c r="D29" s="33" t="s">
        <v>378</v>
      </c>
      <c r="E29" s="33" t="s">
        <v>378</v>
      </c>
      <c r="F29" s="16">
        <v>203</v>
      </c>
      <c r="G29" s="17">
        <v>566</v>
      </c>
      <c r="H29" s="16">
        <v>0</v>
      </c>
      <c r="I29" s="33" t="s">
        <v>378</v>
      </c>
      <c r="J29" s="33" t="s">
        <v>378</v>
      </c>
      <c r="K29" s="33" t="s">
        <v>378</v>
      </c>
      <c r="L29" s="3"/>
      <c r="M29" s="3"/>
      <c r="N29" s="3"/>
      <c r="O29" s="3"/>
      <c r="P29" s="3"/>
      <c r="Q29" s="3"/>
      <c r="R29" s="3"/>
      <c r="S29" s="3"/>
      <c r="T29" s="3"/>
      <c r="U29" s="3"/>
      <c r="V29" s="3"/>
      <c r="W29" s="3"/>
      <c r="X29" s="3"/>
      <c r="AA29" s="24"/>
      <c r="AB29" s="24"/>
      <c r="AC29" s="24"/>
      <c r="AD29" s="24"/>
      <c r="AE29" s="24"/>
      <c r="AF29" s="24"/>
      <c r="AG29" s="24"/>
      <c r="AI29" s="1" t="s">
        <v>1205</v>
      </c>
      <c r="AJ29" s="1616" t="s">
        <v>378</v>
      </c>
      <c r="AK29" s="1616" t="s">
        <v>378</v>
      </c>
      <c r="AL29" s="1616" t="s">
        <v>378</v>
      </c>
      <c r="AM29" s="1617" t="s">
        <v>378</v>
      </c>
      <c r="AN29" s="1057">
        <v>229</v>
      </c>
      <c r="AO29" s="1057">
        <v>628</v>
      </c>
      <c r="AP29" s="1211">
        <v>0</v>
      </c>
      <c r="AQ29" s="1616" t="s">
        <v>378</v>
      </c>
      <c r="AR29" s="1616" t="s">
        <v>378</v>
      </c>
      <c r="AS29" s="1616" t="s">
        <v>378</v>
      </c>
    </row>
    <row r="30" spans="1:45" ht="15.75" customHeight="1">
      <c r="A30" s="18" t="s">
        <v>32</v>
      </c>
      <c r="B30" s="33" t="s">
        <v>378</v>
      </c>
      <c r="C30" s="33" t="s">
        <v>378</v>
      </c>
      <c r="D30" s="33" t="s">
        <v>378</v>
      </c>
      <c r="E30" s="33" t="s">
        <v>378</v>
      </c>
      <c r="F30" s="16">
        <v>163</v>
      </c>
      <c r="G30" s="17">
        <v>473</v>
      </c>
      <c r="H30" s="16">
        <v>0</v>
      </c>
      <c r="I30" s="33" t="s">
        <v>378</v>
      </c>
      <c r="J30" s="33" t="s">
        <v>378</v>
      </c>
      <c r="K30" s="33" t="s">
        <v>378</v>
      </c>
      <c r="L30" s="3"/>
      <c r="M30" s="3"/>
      <c r="N30" s="3"/>
      <c r="O30" s="3"/>
      <c r="P30" s="3"/>
      <c r="Q30" s="3"/>
      <c r="R30" s="3"/>
      <c r="S30" s="3"/>
      <c r="T30" s="3"/>
      <c r="U30" s="3"/>
      <c r="V30" s="3"/>
      <c r="W30" s="3"/>
      <c r="X30" s="3"/>
      <c r="AA30" s="24"/>
      <c r="AB30" s="24"/>
      <c r="AC30" s="24"/>
      <c r="AD30" s="24"/>
      <c r="AE30" s="24"/>
      <c r="AF30" s="409"/>
      <c r="AG30" s="1342"/>
      <c r="AI30" s="1" t="s">
        <v>25</v>
      </c>
      <c r="AJ30" s="1616" t="s">
        <v>378</v>
      </c>
      <c r="AK30" s="1616" t="s">
        <v>378</v>
      </c>
      <c r="AL30" s="1616" t="s">
        <v>378</v>
      </c>
      <c r="AM30" s="1617" t="s">
        <v>378</v>
      </c>
      <c r="AN30" s="1057">
        <v>198</v>
      </c>
      <c r="AO30" s="1057">
        <v>660</v>
      </c>
      <c r="AP30" s="1211">
        <v>0</v>
      </c>
      <c r="AQ30" s="1616" t="s">
        <v>378</v>
      </c>
      <c r="AR30" s="1616" t="s">
        <v>378</v>
      </c>
      <c r="AS30" s="1616" t="s">
        <v>378</v>
      </c>
    </row>
    <row r="31" spans="1:45" ht="15.75" customHeight="1">
      <c r="A31" s="18" t="s">
        <v>33</v>
      </c>
      <c r="B31" s="33" t="s">
        <v>378</v>
      </c>
      <c r="C31" s="33" t="s">
        <v>378</v>
      </c>
      <c r="D31" s="33" t="s">
        <v>378</v>
      </c>
      <c r="E31" s="33" t="s">
        <v>378</v>
      </c>
      <c r="F31" s="165">
        <v>224</v>
      </c>
      <c r="G31" s="252">
        <v>638</v>
      </c>
      <c r="H31" s="165">
        <v>0</v>
      </c>
      <c r="I31" s="33" t="s">
        <v>378</v>
      </c>
      <c r="J31" s="33" t="s">
        <v>378</v>
      </c>
      <c r="K31" s="33" t="s">
        <v>378</v>
      </c>
      <c r="L31" s="3"/>
      <c r="M31" s="3"/>
      <c r="N31" s="3"/>
      <c r="O31" s="3"/>
      <c r="P31" s="3"/>
      <c r="Q31" s="3"/>
      <c r="R31" s="3"/>
      <c r="S31" s="3"/>
      <c r="T31" s="3"/>
      <c r="U31" s="3"/>
      <c r="V31" s="3"/>
      <c r="W31" s="3"/>
      <c r="X31" s="3"/>
      <c r="AA31" s="24"/>
      <c r="AB31" s="24"/>
      <c r="AC31" s="24"/>
      <c r="AD31" s="24"/>
      <c r="AE31" s="24"/>
      <c r="AF31" s="24"/>
      <c r="AG31" s="24"/>
      <c r="AI31" s="1" t="s">
        <v>26</v>
      </c>
      <c r="AJ31" s="1616" t="s">
        <v>378</v>
      </c>
      <c r="AK31" s="1616" t="s">
        <v>378</v>
      </c>
      <c r="AL31" s="1616" t="s">
        <v>378</v>
      </c>
      <c r="AM31" s="1617" t="s">
        <v>378</v>
      </c>
      <c r="AN31" s="1057">
        <v>264</v>
      </c>
      <c r="AO31" s="1057">
        <v>890</v>
      </c>
      <c r="AP31" s="1211">
        <v>1</v>
      </c>
      <c r="AQ31" s="1616" t="s">
        <v>378</v>
      </c>
      <c r="AR31" s="1616" t="s">
        <v>378</v>
      </c>
      <c r="AS31" s="1616" t="s">
        <v>378</v>
      </c>
    </row>
    <row r="32" spans="1:45" ht="15.75" customHeight="1">
      <c r="A32" s="18"/>
      <c r="B32" s="16"/>
      <c r="C32" s="16"/>
      <c r="D32" s="16"/>
      <c r="E32" s="16"/>
      <c r="F32" s="16"/>
      <c r="G32" s="17"/>
      <c r="H32" s="16"/>
      <c r="I32" s="16"/>
      <c r="J32" s="16"/>
      <c r="K32" s="16"/>
      <c r="L32" s="3"/>
      <c r="M32" s="3"/>
      <c r="N32" s="3"/>
      <c r="O32" s="3"/>
      <c r="P32" s="3"/>
      <c r="Q32" s="3"/>
      <c r="R32" s="3"/>
      <c r="S32" s="3"/>
      <c r="T32" s="3"/>
      <c r="U32" s="3"/>
      <c r="V32" s="3"/>
      <c r="W32" s="3"/>
      <c r="X32" s="3"/>
      <c r="AI32" s="1" t="s">
        <v>27</v>
      </c>
      <c r="AJ32" s="1616" t="s">
        <v>378</v>
      </c>
      <c r="AK32" s="1616" t="s">
        <v>378</v>
      </c>
      <c r="AL32" s="1616" t="s">
        <v>378</v>
      </c>
      <c r="AM32" s="1617" t="s">
        <v>378</v>
      </c>
      <c r="AN32" s="1057">
        <v>228</v>
      </c>
      <c r="AO32" s="1057">
        <v>919</v>
      </c>
      <c r="AP32" s="1211">
        <v>0</v>
      </c>
      <c r="AQ32" s="1616" t="s">
        <v>378</v>
      </c>
      <c r="AR32" s="1616" t="s">
        <v>378</v>
      </c>
      <c r="AS32" s="1616" t="s">
        <v>378</v>
      </c>
    </row>
    <row r="33" spans="1:46" ht="15.75" customHeight="1">
      <c r="A33" s="19" t="s">
        <v>34</v>
      </c>
      <c r="B33" s="1250" t="s">
        <v>1669</v>
      </c>
      <c r="C33" s="1250" t="s">
        <v>1669</v>
      </c>
      <c r="D33" s="1250" t="str">
        <f>IFERROR(((D31/D30)*100)-100,"-")</f>
        <v>-</v>
      </c>
      <c r="E33" s="1250" t="str">
        <f>IFERROR(((E31/E30)*100)-100,"-")</f>
        <v>-</v>
      </c>
      <c r="F33" s="653">
        <f t="shared" ref="F33" si="0">((F31/F30)*100)-100</f>
        <v>37.423312883435585</v>
      </c>
      <c r="G33" s="653">
        <f>((G31/G30)*100)-100</f>
        <v>34.883720930232556</v>
      </c>
      <c r="H33" s="1250" t="str">
        <f>IFERROR(((H31/H30)*100)-100,"-")</f>
        <v>-</v>
      </c>
      <c r="I33" s="250" t="s">
        <v>1669</v>
      </c>
      <c r="J33" s="250" t="s">
        <v>1669</v>
      </c>
      <c r="K33" s="250" t="s">
        <v>1669</v>
      </c>
      <c r="L33" s="3"/>
      <c r="M33" s="3"/>
      <c r="N33" s="3"/>
      <c r="O33" s="3"/>
      <c r="P33" s="3"/>
      <c r="Q33" s="3"/>
      <c r="R33" s="3"/>
      <c r="S33" s="3"/>
      <c r="T33" s="3"/>
      <c r="U33" s="3"/>
      <c r="V33" s="3"/>
      <c r="W33" s="3"/>
      <c r="X33" s="3"/>
      <c r="AI33" s="1" t="s">
        <v>28</v>
      </c>
      <c r="AJ33" s="1616" t="s">
        <v>378</v>
      </c>
      <c r="AK33" s="1616" t="s">
        <v>378</v>
      </c>
      <c r="AL33" s="1616" t="s">
        <v>378</v>
      </c>
      <c r="AM33" s="1617" t="s">
        <v>378</v>
      </c>
      <c r="AN33" s="1057">
        <v>187</v>
      </c>
      <c r="AO33" s="1057">
        <v>624</v>
      </c>
      <c r="AP33" s="1211">
        <v>0</v>
      </c>
      <c r="AQ33" s="1616" t="s">
        <v>378</v>
      </c>
      <c r="AR33" s="1616" t="s">
        <v>378</v>
      </c>
      <c r="AS33" s="1616" t="s">
        <v>378</v>
      </c>
    </row>
    <row r="34" spans="1:46" ht="15.75" customHeight="1" thickBot="1">
      <c r="A34" s="20" t="s">
        <v>36</v>
      </c>
      <c r="B34" s="22" t="s">
        <v>1669</v>
      </c>
      <c r="C34" s="22" t="s">
        <v>1669</v>
      </c>
      <c r="D34" s="22" t="s">
        <v>1669</v>
      </c>
      <c r="E34" s="22" t="s">
        <v>1669</v>
      </c>
      <c r="F34" s="21">
        <f>((F31/F19)*100)-100</f>
        <v>-7.0539419087136963</v>
      </c>
      <c r="G34" s="21">
        <f t="shared" ref="G34" si="1">((G31/G19)*100)-100</f>
        <v>-4.4910179640718582</v>
      </c>
      <c r="H34" s="1060" t="str">
        <f>IFERROR(((H31/H19)*100)-100,"-")</f>
        <v>-</v>
      </c>
      <c r="I34" s="22" t="s">
        <v>1669</v>
      </c>
      <c r="J34" s="22" t="s">
        <v>1669</v>
      </c>
      <c r="K34" s="22" t="s">
        <v>1669</v>
      </c>
      <c r="L34" s="3"/>
      <c r="M34" s="3"/>
      <c r="N34" s="3"/>
      <c r="O34" s="3"/>
      <c r="P34" s="3"/>
      <c r="Q34" s="3"/>
      <c r="R34" s="3"/>
      <c r="S34" s="3"/>
      <c r="T34" s="3"/>
      <c r="U34" s="3"/>
      <c r="V34" s="3"/>
      <c r="W34" s="3"/>
      <c r="X34" s="3"/>
      <c r="AB34" s="1" t="s">
        <v>1656</v>
      </c>
      <c r="AE34" s="1" t="s">
        <v>1657</v>
      </c>
      <c r="AF34" s="1" t="s">
        <v>1668</v>
      </c>
      <c r="AI34" s="1" t="s">
        <v>29</v>
      </c>
      <c r="AJ34" s="1616" t="s">
        <v>378</v>
      </c>
      <c r="AK34" s="1616" t="s">
        <v>378</v>
      </c>
      <c r="AL34" s="1616" t="s">
        <v>378</v>
      </c>
      <c r="AM34" s="1617" t="s">
        <v>378</v>
      </c>
      <c r="AN34" s="1057">
        <v>270</v>
      </c>
      <c r="AO34" s="1057">
        <v>715</v>
      </c>
      <c r="AP34" s="1211">
        <v>0</v>
      </c>
      <c r="AQ34" s="1616" t="s">
        <v>378</v>
      </c>
      <c r="AR34" s="1616" t="s">
        <v>378</v>
      </c>
      <c r="AS34" s="1616" t="s">
        <v>378</v>
      </c>
    </row>
    <row r="35" spans="1:46" ht="15.75" customHeight="1">
      <c r="A35" s="11" t="s">
        <v>1670</v>
      </c>
      <c r="B35" s="3"/>
      <c r="C35" s="3"/>
      <c r="D35" s="3"/>
      <c r="E35" s="3"/>
      <c r="F35" s="3"/>
      <c r="G35" s="3"/>
      <c r="H35" s="3"/>
      <c r="I35" s="3"/>
      <c r="J35" s="3"/>
      <c r="K35" s="3"/>
      <c r="L35" s="3"/>
      <c r="M35" s="3"/>
      <c r="N35" s="3"/>
      <c r="O35" s="3"/>
      <c r="P35" s="3"/>
      <c r="Q35" s="3"/>
      <c r="R35" s="3"/>
      <c r="S35" s="3"/>
      <c r="T35" s="3"/>
      <c r="U35" s="3"/>
      <c r="V35" s="3"/>
      <c r="W35" s="3"/>
      <c r="X35" s="3"/>
      <c r="AA35" s="1321"/>
      <c r="AB35" s="929"/>
      <c r="AC35" s="929"/>
      <c r="AD35" s="929"/>
      <c r="AE35" s="929"/>
      <c r="AF35" s="929"/>
      <c r="AG35" s="1322"/>
      <c r="AI35" s="1" t="s">
        <v>30</v>
      </c>
      <c r="AJ35" s="1616" t="s">
        <v>378</v>
      </c>
      <c r="AK35" s="1616" t="s">
        <v>378</v>
      </c>
      <c r="AL35" s="1616" t="s">
        <v>378</v>
      </c>
      <c r="AM35" s="1617" t="s">
        <v>378</v>
      </c>
      <c r="AN35" s="1057">
        <v>171</v>
      </c>
      <c r="AO35" s="1057">
        <v>519</v>
      </c>
      <c r="AP35" s="1211">
        <v>0</v>
      </c>
      <c r="AQ35" s="1616" t="s">
        <v>378</v>
      </c>
      <c r="AR35" s="1616" t="s">
        <v>378</v>
      </c>
      <c r="AS35" s="1616" t="s">
        <v>378</v>
      </c>
    </row>
    <row r="36" spans="1:46" ht="15.75" customHeight="1">
      <c r="A36" s="3"/>
      <c r="B36" s="3"/>
      <c r="C36" s="3"/>
      <c r="D36" s="3"/>
      <c r="E36" s="3"/>
      <c r="F36" s="3"/>
      <c r="G36" s="3"/>
      <c r="H36" s="3"/>
      <c r="I36" s="3"/>
      <c r="J36" s="3"/>
      <c r="K36" s="3"/>
      <c r="L36" s="3"/>
      <c r="M36" s="3"/>
      <c r="N36" s="3"/>
      <c r="O36" s="3"/>
      <c r="P36" s="3"/>
      <c r="Q36" s="3"/>
      <c r="R36" s="3"/>
      <c r="S36" s="3"/>
      <c r="T36" s="3"/>
      <c r="U36" s="3"/>
      <c r="V36" s="3"/>
      <c r="W36" s="3"/>
      <c r="X36" s="3"/>
      <c r="AA36" s="299"/>
      <c r="AB36" s="24"/>
      <c r="AC36" s="24" t="s">
        <v>1295</v>
      </c>
      <c r="AD36" s="24"/>
      <c r="AE36" s="1342" t="s">
        <v>2106</v>
      </c>
      <c r="AF36" s="24"/>
      <c r="AG36" s="1210"/>
      <c r="AI36" s="322" t="s">
        <v>31</v>
      </c>
      <c r="AJ36" s="1599" t="s">
        <v>378</v>
      </c>
      <c r="AK36" s="1599" t="s">
        <v>378</v>
      </c>
      <c r="AL36" s="1599" t="s">
        <v>378</v>
      </c>
      <c r="AM36" s="1600" t="s">
        <v>378</v>
      </c>
      <c r="AN36" s="1597">
        <v>227</v>
      </c>
      <c r="AO36" s="1597">
        <v>700</v>
      </c>
      <c r="AP36" s="1598">
        <v>0</v>
      </c>
      <c r="AQ36" s="1599" t="s">
        <v>378</v>
      </c>
      <c r="AR36" s="1599" t="s">
        <v>378</v>
      </c>
      <c r="AS36" s="1599" t="s">
        <v>378</v>
      </c>
    </row>
    <row r="37" spans="1:46" ht="15.75" customHeight="1">
      <c r="A37" s="23"/>
      <c r="B37" s="23"/>
      <c r="C37" s="23"/>
      <c r="D37" s="23"/>
      <c r="E37" s="23"/>
      <c r="F37" s="23"/>
      <c r="G37" s="23"/>
      <c r="H37" s="23"/>
      <c r="I37" s="23"/>
      <c r="J37" s="23"/>
      <c r="K37" s="23"/>
      <c r="L37" s="3"/>
      <c r="M37" s="3"/>
      <c r="N37" s="3"/>
      <c r="O37" s="3"/>
      <c r="P37" s="3"/>
      <c r="Q37" s="3"/>
      <c r="R37" s="3"/>
      <c r="S37" s="3"/>
      <c r="T37" s="3"/>
      <c r="U37" s="3"/>
      <c r="V37" s="3"/>
      <c r="W37" s="3"/>
      <c r="X37" s="3"/>
      <c r="AA37" s="299"/>
      <c r="AB37" s="24"/>
      <c r="AC37" s="932" t="s">
        <v>1659</v>
      </c>
      <c r="AD37" s="932" t="s">
        <v>1296</v>
      </c>
      <c r="AE37" s="932" t="s">
        <v>1659</v>
      </c>
      <c r="AF37" s="932" t="s">
        <v>8</v>
      </c>
      <c r="AG37" s="1210"/>
      <c r="AI37" s="322" t="s">
        <v>1206</v>
      </c>
      <c r="AJ37" s="1599" t="s">
        <v>378</v>
      </c>
      <c r="AK37" s="1599" t="s">
        <v>378</v>
      </c>
      <c r="AL37" s="1599" t="s">
        <v>378</v>
      </c>
      <c r="AM37" s="1600" t="s">
        <v>378</v>
      </c>
      <c r="AN37" s="1597">
        <v>203</v>
      </c>
      <c r="AO37" s="1597">
        <v>566</v>
      </c>
      <c r="AP37" s="1598">
        <v>0</v>
      </c>
      <c r="AQ37" s="1599" t="s">
        <v>378</v>
      </c>
      <c r="AR37" s="1599" t="s">
        <v>378</v>
      </c>
      <c r="AS37" s="1599" t="s">
        <v>378</v>
      </c>
    </row>
    <row r="38" spans="1:46" ht="15.75" customHeight="1">
      <c r="A38" s="23"/>
      <c r="B38" s="23"/>
      <c r="C38" s="23"/>
      <c r="D38" s="23"/>
      <c r="E38" s="23"/>
      <c r="F38" s="23"/>
      <c r="G38" s="23"/>
      <c r="H38" s="23"/>
      <c r="I38" s="23"/>
      <c r="J38" s="23"/>
      <c r="K38" s="23"/>
      <c r="L38" s="3"/>
      <c r="M38" s="3"/>
      <c r="N38" s="3"/>
      <c r="O38" s="3"/>
      <c r="P38" s="3"/>
      <c r="Q38" s="3"/>
      <c r="R38" s="3"/>
      <c r="S38" s="3"/>
      <c r="T38" s="3"/>
      <c r="U38" s="3"/>
      <c r="V38" s="3"/>
      <c r="W38" s="3"/>
      <c r="X38" s="3"/>
      <c r="AA38" s="299"/>
      <c r="AB38" s="24"/>
      <c r="AC38" s="932" t="s">
        <v>1660</v>
      </c>
      <c r="AD38" s="932" t="s">
        <v>1297</v>
      </c>
      <c r="AE38" s="932" t="s">
        <v>1661</v>
      </c>
      <c r="AF38" s="932" t="s">
        <v>1298</v>
      </c>
      <c r="AG38" s="1210"/>
      <c r="AI38" s="322" t="s">
        <v>32</v>
      </c>
      <c r="AJ38" s="1599" t="s">
        <v>378</v>
      </c>
      <c r="AK38" s="1599" t="s">
        <v>378</v>
      </c>
      <c r="AL38" s="1599" t="s">
        <v>378</v>
      </c>
      <c r="AM38" s="1600" t="s">
        <v>378</v>
      </c>
      <c r="AN38" s="1597">
        <v>163</v>
      </c>
      <c r="AO38" s="1597">
        <v>473</v>
      </c>
      <c r="AP38" s="1598">
        <v>0</v>
      </c>
      <c r="AQ38" s="1599" t="s">
        <v>378</v>
      </c>
      <c r="AR38" s="1599" t="s">
        <v>378</v>
      </c>
      <c r="AS38" s="1599" t="s">
        <v>378</v>
      </c>
    </row>
    <row r="39" spans="1:46" ht="15.75" customHeight="1">
      <c r="A39" s="23"/>
      <c r="B39" s="23"/>
      <c r="C39" s="23"/>
      <c r="D39" s="23"/>
      <c r="E39" s="23"/>
      <c r="F39" s="23"/>
      <c r="G39" s="23"/>
      <c r="H39" s="23"/>
      <c r="I39" s="23"/>
      <c r="J39" s="23"/>
      <c r="K39" s="23"/>
      <c r="L39" s="3"/>
      <c r="M39" s="3"/>
      <c r="N39" s="3"/>
      <c r="O39" s="3"/>
      <c r="P39" s="3"/>
      <c r="Q39" s="3"/>
      <c r="R39" s="3"/>
      <c r="S39" s="3"/>
      <c r="T39" s="3"/>
      <c r="U39" s="3"/>
      <c r="V39" s="3"/>
      <c r="W39" s="3"/>
      <c r="X39" s="3"/>
      <c r="AA39" s="299"/>
      <c r="AB39" s="925" t="s">
        <v>1299</v>
      </c>
      <c r="AC39" s="1312">
        <v>2239</v>
      </c>
      <c r="AD39" s="942">
        <v>6375027</v>
      </c>
      <c r="AE39" s="925">
        <v>244</v>
      </c>
      <c r="AF39" s="942">
        <v>340049</v>
      </c>
      <c r="AG39" s="1210"/>
      <c r="AI39" s="322" t="s">
        <v>33</v>
      </c>
      <c r="AJ39" s="1599" t="s">
        <v>378</v>
      </c>
      <c r="AK39" s="1599" t="s">
        <v>378</v>
      </c>
      <c r="AL39" s="1599" t="s">
        <v>378</v>
      </c>
      <c r="AM39" s="1600" t="s">
        <v>378</v>
      </c>
      <c r="AN39" s="1597">
        <v>224</v>
      </c>
      <c r="AO39" s="1597">
        <v>638</v>
      </c>
      <c r="AP39" s="1598">
        <v>0</v>
      </c>
      <c r="AQ39" s="1599" t="s">
        <v>378</v>
      </c>
      <c r="AR39" s="1599" t="s">
        <v>378</v>
      </c>
      <c r="AS39" s="1599" t="s">
        <v>378</v>
      </c>
    </row>
    <row r="40" spans="1:46" ht="15.75" customHeight="1">
      <c r="A40" s="23"/>
      <c r="B40" s="23"/>
      <c r="C40" s="23"/>
      <c r="D40" s="23"/>
      <c r="E40" s="23"/>
      <c r="F40" s="23"/>
      <c r="G40" s="23"/>
      <c r="H40" s="23"/>
      <c r="I40" s="23"/>
      <c r="J40" s="23"/>
      <c r="K40" s="23"/>
      <c r="L40" s="3"/>
      <c r="M40" s="3"/>
      <c r="N40" s="3"/>
      <c r="O40" s="3"/>
      <c r="P40" s="3"/>
      <c r="Q40" s="3"/>
      <c r="R40" s="3"/>
      <c r="S40" s="3"/>
      <c r="T40" s="3"/>
      <c r="U40" s="3"/>
      <c r="V40" s="3"/>
      <c r="W40" s="3"/>
      <c r="X40" s="3"/>
      <c r="AA40" s="299"/>
      <c r="AB40" s="932"/>
      <c r="AC40" s="932" t="s">
        <v>1728</v>
      </c>
      <c r="AD40" s="932" t="s">
        <v>1728</v>
      </c>
      <c r="AE40" s="932" t="s">
        <v>1728</v>
      </c>
      <c r="AF40" s="932" t="s">
        <v>1728</v>
      </c>
      <c r="AG40" s="1210"/>
      <c r="AI40" s="322"/>
      <c r="AJ40" s="322"/>
      <c r="AK40" s="322"/>
      <c r="AL40" s="322"/>
      <c r="AM40" s="1601"/>
      <c r="AN40" s="322"/>
      <c r="AO40" s="322"/>
      <c r="AP40" s="1602" t="s">
        <v>1869</v>
      </c>
      <c r="AQ40" s="322"/>
      <c r="AR40" s="322"/>
      <c r="AS40" s="322"/>
    </row>
    <row r="41" spans="1:46" ht="15.75" customHeight="1">
      <c r="A41" s="23"/>
      <c r="B41" s="23"/>
      <c r="C41" s="23"/>
      <c r="D41" s="23"/>
      <c r="E41" s="23"/>
      <c r="F41" s="23"/>
      <c r="G41" s="23"/>
      <c r="H41" s="23"/>
      <c r="I41" s="23"/>
      <c r="J41" s="23"/>
      <c r="K41" s="23"/>
      <c r="L41" s="3"/>
      <c r="M41" s="3"/>
      <c r="N41" s="3"/>
      <c r="O41" s="3"/>
      <c r="P41" s="3"/>
      <c r="Q41" s="3"/>
      <c r="R41" s="3"/>
      <c r="S41" s="3"/>
      <c r="T41" s="3"/>
      <c r="U41" s="3"/>
      <c r="V41" s="3"/>
      <c r="W41" s="3"/>
      <c r="X41" s="3"/>
      <c r="AA41" s="299"/>
      <c r="AC41" s="932" t="s">
        <v>1659</v>
      </c>
      <c r="AD41" s="932" t="s">
        <v>1296</v>
      </c>
      <c r="AE41" s="943" t="s">
        <v>1659</v>
      </c>
      <c r="AF41" s="1344" t="s">
        <v>8</v>
      </c>
      <c r="AG41" s="1210" t="s">
        <v>1662</v>
      </c>
      <c r="AI41" s="1552" t="s">
        <v>1289</v>
      </c>
      <c r="AJ41" s="1599" t="s">
        <v>378</v>
      </c>
      <c r="AK41" s="1599" t="s">
        <v>378</v>
      </c>
      <c r="AL41" s="1599" t="s">
        <v>378</v>
      </c>
      <c r="AM41" s="1600" t="s">
        <v>378</v>
      </c>
      <c r="AN41" s="1597">
        <f t="shared" ref="AN41:AP41" si="2">SUM(AN28:AN39)</f>
        <v>2623</v>
      </c>
      <c r="AO41" s="1597">
        <f t="shared" si="2"/>
        <v>8094</v>
      </c>
      <c r="AP41" s="1598">
        <f t="shared" si="2"/>
        <v>1</v>
      </c>
      <c r="AQ41" s="1599" t="s">
        <v>378</v>
      </c>
      <c r="AR41" s="1599" t="s">
        <v>378</v>
      </c>
      <c r="AS41" s="1599" t="s">
        <v>378</v>
      </c>
      <c r="AT41" s="1058"/>
    </row>
    <row r="42" spans="1:46" ht="17.25" customHeight="1">
      <c r="A42" s="23"/>
      <c r="B42" s="23"/>
      <c r="C42" s="23"/>
      <c r="D42" s="23"/>
      <c r="E42" s="23"/>
      <c r="F42" s="23"/>
      <c r="G42" s="23"/>
      <c r="H42" s="23"/>
      <c r="I42" s="23"/>
      <c r="J42" s="23"/>
      <c r="K42" s="23"/>
      <c r="L42" s="3"/>
      <c r="M42" s="3"/>
      <c r="N42" s="3"/>
      <c r="O42" s="3"/>
      <c r="P42" s="3"/>
      <c r="Q42" s="3"/>
      <c r="R42" s="3"/>
      <c r="S42" s="3"/>
      <c r="T42" s="3"/>
      <c r="U42" s="3"/>
      <c r="V42" s="3"/>
      <c r="W42" s="3"/>
      <c r="X42" s="3"/>
      <c r="AA42" s="1500" t="s">
        <v>1839</v>
      </c>
      <c r="AB42" s="24"/>
      <c r="AC42" s="932" t="s">
        <v>1663</v>
      </c>
      <c r="AD42" s="932" t="s">
        <v>1664</v>
      </c>
      <c r="AE42" s="932" t="s">
        <v>1660</v>
      </c>
      <c r="AF42" s="1031" t="s">
        <v>1688</v>
      </c>
      <c r="AG42" s="1323" t="s">
        <v>1665</v>
      </c>
      <c r="AI42" s="322"/>
      <c r="AJ42" s="322"/>
      <c r="AK42" s="322"/>
      <c r="AL42" s="322"/>
      <c r="AM42" s="1601"/>
      <c r="AN42" s="322"/>
      <c r="AO42" s="322"/>
      <c r="AP42" s="1601"/>
      <c r="AQ42" s="322"/>
      <c r="AR42" s="322"/>
      <c r="AS42" s="322"/>
    </row>
    <row r="43" spans="1:46" ht="17.25" customHeight="1">
      <c r="A43" s="23"/>
      <c r="B43" s="23"/>
      <c r="C43" s="23"/>
      <c r="D43" s="23"/>
      <c r="E43" s="23"/>
      <c r="F43" s="23"/>
      <c r="G43" s="23"/>
      <c r="H43" s="23"/>
      <c r="I43" s="23"/>
      <c r="J43" s="238"/>
      <c r="K43" s="23"/>
      <c r="L43" s="3"/>
      <c r="M43" s="3"/>
      <c r="N43" s="3"/>
      <c r="O43" s="3"/>
      <c r="P43" s="3"/>
      <c r="Q43" s="3"/>
      <c r="R43" s="3"/>
      <c r="S43" s="3"/>
      <c r="T43" s="3"/>
      <c r="U43" s="3"/>
      <c r="V43" s="3"/>
      <c r="W43" s="3"/>
      <c r="X43" s="3"/>
      <c r="AA43" s="934" t="s">
        <v>1666</v>
      </c>
      <c r="AB43" s="925" t="s">
        <v>1300</v>
      </c>
      <c r="AC43" s="1276">
        <f>AC39/10</f>
        <v>223.9</v>
      </c>
      <c r="AD43" s="1276">
        <f>AD39/10000</f>
        <v>637.5027</v>
      </c>
      <c r="AE43" s="1276">
        <f>AE39/1000</f>
        <v>0.24399999999999999</v>
      </c>
      <c r="AF43" s="1277">
        <f>AF39/100000</f>
        <v>3.40049</v>
      </c>
      <c r="AG43" s="1210" t="s">
        <v>1667</v>
      </c>
      <c r="AI43" s="1603"/>
      <c r="AJ43" s="1552"/>
      <c r="AK43" s="1552"/>
      <c r="AL43" s="1552"/>
      <c r="AM43" s="1552"/>
      <c r="AN43" s="1552"/>
      <c r="AO43" s="1552"/>
      <c r="AP43" s="1615"/>
      <c r="AQ43" s="1552"/>
      <c r="AR43" s="1552"/>
      <c r="AS43" s="1552"/>
    </row>
    <row r="44" spans="1:46" ht="17.25" customHeight="1">
      <c r="A44" s="23"/>
      <c r="B44" s="23"/>
      <c r="C44" s="23"/>
      <c r="D44" s="23"/>
      <c r="E44" s="23"/>
      <c r="F44" s="23"/>
      <c r="G44" s="23"/>
      <c r="H44" s="23"/>
      <c r="I44" s="23"/>
      <c r="J44" s="23"/>
      <c r="K44" s="23"/>
      <c r="L44" s="3"/>
      <c r="M44" s="3"/>
      <c r="N44" s="3"/>
      <c r="O44" s="3"/>
      <c r="P44" s="3"/>
      <c r="Q44" s="3"/>
      <c r="R44" s="3"/>
      <c r="S44" s="3"/>
      <c r="T44" s="3"/>
      <c r="U44" s="3"/>
      <c r="V44" s="3"/>
      <c r="W44" s="3"/>
      <c r="X44" s="3"/>
      <c r="AA44" s="299"/>
      <c r="AB44" s="24"/>
      <c r="AC44" s="932" t="s">
        <v>1703</v>
      </c>
      <c r="AD44" s="932" t="s">
        <v>1704</v>
      </c>
      <c r="AE44" s="932" t="s">
        <v>1705</v>
      </c>
      <c r="AF44" s="24"/>
      <c r="AG44" s="1210"/>
      <c r="AI44" s="322"/>
      <c r="AJ44" s="1604"/>
      <c r="AK44" s="1604"/>
      <c r="AL44" s="1604"/>
      <c r="AM44" s="1604"/>
      <c r="AN44" s="1605"/>
      <c r="AO44" s="1605"/>
      <c r="AP44" s="1605"/>
      <c r="AQ44" s="1604"/>
      <c r="AR44" s="1604"/>
      <c r="AS44" s="1604"/>
    </row>
    <row r="45" spans="1:46" ht="17.25" customHeight="1">
      <c r="A45" s="23"/>
      <c r="B45" s="23"/>
      <c r="C45" s="23"/>
      <c r="D45" s="23"/>
      <c r="E45" s="23"/>
      <c r="F45" s="23"/>
      <c r="G45" s="23"/>
      <c r="H45" s="23"/>
      <c r="I45" s="23"/>
      <c r="J45" s="23"/>
      <c r="K45" s="23"/>
      <c r="L45" s="3"/>
      <c r="M45" s="3"/>
      <c r="N45" s="3"/>
      <c r="O45" s="3"/>
      <c r="P45" s="3"/>
      <c r="Q45" s="3"/>
      <c r="R45" s="3"/>
      <c r="S45" s="3"/>
      <c r="T45" s="3"/>
      <c r="U45" s="3"/>
      <c r="V45" s="3"/>
      <c r="W45" s="3"/>
      <c r="X45" s="3"/>
      <c r="AA45" s="299"/>
      <c r="AB45" s="24"/>
      <c r="AC45" s="24"/>
      <c r="AD45" s="24"/>
      <c r="AE45" s="1343" t="s">
        <v>2023</v>
      </c>
      <c r="AF45" s="1344" t="s">
        <v>8</v>
      </c>
      <c r="AG45" s="1210" t="s">
        <v>1658</v>
      </c>
    </row>
    <row r="46" spans="1:46" ht="17.25" customHeight="1">
      <c r="A46" s="23"/>
      <c r="B46" s="23"/>
      <c r="C46" s="23"/>
      <c r="D46" s="23"/>
      <c r="E46" s="23"/>
      <c r="F46" s="23"/>
      <c r="G46" s="23"/>
      <c r="H46" s="23"/>
      <c r="I46" s="23"/>
      <c r="J46" s="23"/>
      <c r="K46" s="23"/>
      <c r="L46" s="3"/>
      <c r="M46" s="3"/>
      <c r="N46" s="3"/>
      <c r="O46" s="3"/>
      <c r="P46" s="3"/>
      <c r="Q46" s="3"/>
      <c r="R46" s="3"/>
      <c r="S46" s="3"/>
      <c r="T46" s="3"/>
      <c r="U46" s="3"/>
      <c r="V46" s="3"/>
      <c r="W46" s="3"/>
      <c r="X46" s="3"/>
      <c r="AA46" s="299"/>
      <c r="AB46" s="24"/>
      <c r="AC46" s="24"/>
      <c r="AD46" s="24"/>
      <c r="AE46" s="1231"/>
      <c r="AF46" s="1031" t="s">
        <v>1301</v>
      </c>
      <c r="AG46" s="1210" t="s">
        <v>1665</v>
      </c>
    </row>
    <row r="47" spans="1:46" ht="17.25" customHeight="1">
      <c r="A47" s="23"/>
      <c r="B47" s="23"/>
      <c r="C47" s="23"/>
      <c r="D47" s="23"/>
      <c r="E47" s="23"/>
      <c r="F47" s="23"/>
      <c r="G47" s="23"/>
      <c r="H47" s="23"/>
      <c r="I47" s="23"/>
      <c r="J47" s="23"/>
      <c r="K47" s="23"/>
      <c r="L47" s="3"/>
      <c r="M47" s="3"/>
      <c r="N47" s="3"/>
      <c r="O47" s="3"/>
      <c r="P47" s="3"/>
      <c r="Q47" s="3"/>
      <c r="R47" s="3"/>
      <c r="S47" s="3"/>
      <c r="T47" s="3"/>
      <c r="U47" s="3"/>
      <c r="V47" s="3"/>
      <c r="W47" s="3"/>
      <c r="X47" s="3"/>
      <c r="AA47" s="299"/>
      <c r="AB47" s="24"/>
      <c r="AC47" s="24"/>
      <c r="AD47" s="24"/>
      <c r="AE47" s="1232" t="s">
        <v>1300</v>
      </c>
      <c r="AF47" s="1277">
        <v>1</v>
      </c>
      <c r="AG47" s="1210" t="s">
        <v>1667</v>
      </c>
    </row>
    <row r="48" spans="1:46" ht="18" customHeight="1">
      <c r="A48" s="23"/>
      <c r="B48" s="23"/>
      <c r="C48" s="23"/>
      <c r="D48" s="23"/>
      <c r="E48" s="23"/>
      <c r="F48" s="23"/>
      <c r="G48" s="23"/>
      <c r="H48" s="23"/>
      <c r="I48" s="23"/>
      <c r="J48" s="23"/>
      <c r="K48" s="23"/>
      <c r="L48" s="3"/>
      <c r="M48" s="3"/>
      <c r="N48" s="3"/>
      <c r="O48" s="3"/>
      <c r="P48" s="3"/>
      <c r="Q48" s="3"/>
      <c r="R48" s="3"/>
      <c r="S48" s="3"/>
      <c r="T48" s="3"/>
      <c r="U48" s="3"/>
      <c r="V48" s="3"/>
      <c r="W48" s="3"/>
      <c r="X48" s="3"/>
      <c r="AA48" s="1675"/>
      <c r="AB48" s="1001"/>
      <c r="AC48" s="1001"/>
      <c r="AD48" s="1001"/>
      <c r="AE48" s="1001"/>
      <c r="AF48" s="1001"/>
      <c r="AG48" s="1676"/>
    </row>
    <row r="49" spans="1:36" ht="18" customHeight="1">
      <c r="A49" s="23"/>
      <c r="B49" s="23"/>
      <c r="C49" s="23"/>
      <c r="D49" s="23"/>
      <c r="E49" s="23"/>
      <c r="F49" s="23"/>
      <c r="G49" s="23"/>
      <c r="H49" s="23"/>
      <c r="I49" s="23"/>
      <c r="J49" s="23"/>
      <c r="K49" s="23"/>
      <c r="L49" s="3"/>
      <c r="M49" s="3"/>
      <c r="N49" s="3"/>
      <c r="O49" s="3"/>
      <c r="P49" s="3"/>
      <c r="Q49" s="3"/>
      <c r="R49" s="3"/>
      <c r="S49" s="3"/>
      <c r="T49" s="3"/>
      <c r="U49" s="3"/>
      <c r="V49" s="3"/>
      <c r="W49" s="3"/>
      <c r="X49" s="3"/>
    </row>
    <row r="50" spans="1:36" ht="18" customHeight="1">
      <c r="A50" s="24"/>
      <c r="B50" s="24"/>
      <c r="C50" s="24"/>
      <c r="D50" s="24"/>
      <c r="E50" s="24"/>
      <c r="F50" s="24"/>
      <c r="G50" s="24"/>
      <c r="H50" s="24"/>
      <c r="I50" s="24"/>
      <c r="J50" s="24"/>
      <c r="K50" s="24"/>
      <c r="L50" s="3"/>
      <c r="M50" s="3"/>
      <c r="N50" s="3"/>
      <c r="O50" s="3"/>
      <c r="P50" s="3"/>
      <c r="Q50" s="3"/>
      <c r="R50" s="3"/>
      <c r="S50" s="3"/>
      <c r="T50" s="3"/>
      <c r="U50" s="3"/>
      <c r="V50" s="3"/>
      <c r="W50" s="3"/>
      <c r="X50" s="3"/>
      <c r="AE50" s="1561"/>
      <c r="AF50" s="932"/>
      <c r="AG50" s="24"/>
    </row>
    <row r="51" spans="1:36" ht="23.25" customHeight="1">
      <c r="A51" s="24"/>
      <c r="B51" s="24"/>
      <c r="C51" s="24"/>
      <c r="D51" s="24"/>
      <c r="E51" s="24"/>
      <c r="F51" s="24"/>
      <c r="G51" s="24"/>
      <c r="H51" s="24"/>
      <c r="I51" s="24"/>
      <c r="J51" s="24"/>
      <c r="K51" s="24"/>
      <c r="L51" s="3"/>
      <c r="M51" s="3"/>
      <c r="O51" s="6"/>
      <c r="P51" s="6" t="s">
        <v>37</v>
      </c>
      <c r="Q51" s="6"/>
      <c r="R51" s="6"/>
      <c r="S51" s="6"/>
      <c r="T51" s="6"/>
      <c r="U51" s="6"/>
      <c r="V51" s="6"/>
      <c r="W51" s="6"/>
      <c r="X51" s="6"/>
      <c r="AE51" s="932"/>
      <c r="AF51" s="932"/>
      <c r="AG51" s="996"/>
    </row>
    <row r="52" spans="1:36" ht="15.75" customHeight="1" thickBot="1">
      <c r="A52" s="24"/>
      <c r="B52" s="24"/>
      <c r="C52" s="24"/>
      <c r="D52" s="24"/>
      <c r="E52" s="24"/>
      <c r="F52" s="24"/>
      <c r="G52" s="24"/>
      <c r="H52" s="24"/>
      <c r="I52" s="24"/>
      <c r="J52" s="24"/>
      <c r="K52" s="24"/>
      <c r="L52" s="3"/>
      <c r="M52" s="3"/>
      <c r="N52" s="3" t="s">
        <v>38</v>
      </c>
      <c r="O52" s="3"/>
      <c r="P52" s="6"/>
      <c r="Q52" s="3"/>
      <c r="R52" s="3"/>
      <c r="S52" s="3"/>
      <c r="T52" s="6"/>
      <c r="U52" s="3"/>
      <c r="V52" s="2364" t="s">
        <v>39</v>
      </c>
      <c r="W52" s="2364"/>
      <c r="X52" s="2364"/>
      <c r="AE52" s="1558"/>
      <c r="AF52" s="1558"/>
      <c r="AG52" s="24"/>
    </row>
    <row r="53" spans="1:36">
      <c r="A53" s="24"/>
      <c r="B53" s="24"/>
      <c r="C53" s="24"/>
      <c r="D53" s="24"/>
      <c r="E53" s="24"/>
      <c r="F53" s="24"/>
      <c r="G53" s="24"/>
      <c r="H53" s="24"/>
      <c r="I53" s="24"/>
      <c r="J53" s="24"/>
      <c r="K53" s="24"/>
      <c r="L53" s="3"/>
      <c r="M53" s="3"/>
      <c r="N53" s="2"/>
      <c r="O53" s="2365" t="s">
        <v>40</v>
      </c>
      <c r="P53" s="2366"/>
      <c r="Q53" s="2366"/>
      <c r="R53" s="2366"/>
      <c r="S53" s="2366"/>
      <c r="T53" s="2366"/>
      <c r="U53" s="2366"/>
      <c r="V53" s="2367"/>
      <c r="W53" s="26"/>
      <c r="X53" s="26"/>
      <c r="AE53" s="932"/>
      <c r="AF53" s="24"/>
      <c r="AG53" s="24"/>
    </row>
    <row r="54" spans="1:36">
      <c r="A54" s="24"/>
      <c r="B54" s="24"/>
      <c r="C54" s="24"/>
      <c r="D54" s="24"/>
      <c r="E54" s="24"/>
      <c r="F54" s="24"/>
      <c r="G54" s="24"/>
      <c r="H54" s="24"/>
      <c r="I54" s="24"/>
      <c r="J54" s="24"/>
      <c r="K54" s="24"/>
      <c r="L54" s="3"/>
      <c r="M54" s="3"/>
      <c r="N54" s="3"/>
      <c r="O54" s="2368"/>
      <c r="P54" s="2369"/>
      <c r="Q54" s="2369"/>
      <c r="R54" s="2369"/>
      <c r="S54" s="2369"/>
      <c r="T54" s="2369"/>
      <c r="U54" s="2369"/>
      <c r="V54" s="2370"/>
      <c r="W54" s="169" t="s">
        <v>41</v>
      </c>
      <c r="X54" s="169" t="s">
        <v>42</v>
      </c>
      <c r="AE54" s="1558"/>
      <c r="AF54" s="1558"/>
      <c r="AG54" s="24"/>
    </row>
    <row r="55" spans="1:36">
      <c r="A55" s="24"/>
      <c r="B55" s="24"/>
      <c r="C55" s="24"/>
      <c r="D55" s="24"/>
      <c r="E55" s="24"/>
      <c r="F55" s="24"/>
      <c r="G55" s="24"/>
      <c r="H55" s="24"/>
      <c r="I55" s="24"/>
      <c r="J55" s="24"/>
      <c r="K55" s="24"/>
      <c r="L55" s="3"/>
      <c r="M55" s="3"/>
      <c r="N55" s="143" t="s">
        <v>5</v>
      </c>
      <c r="O55" s="698" t="s">
        <v>43</v>
      </c>
      <c r="P55" s="5" t="s">
        <v>44</v>
      </c>
      <c r="Q55" s="5" t="s">
        <v>45</v>
      </c>
      <c r="R55" s="5" t="s">
        <v>46</v>
      </c>
      <c r="S55" s="5" t="s">
        <v>47</v>
      </c>
      <c r="T55" s="29" t="s">
        <v>48</v>
      </c>
      <c r="U55" s="30" t="s">
        <v>49</v>
      </c>
      <c r="V55" s="5" t="s">
        <v>50</v>
      </c>
      <c r="W55" s="31"/>
      <c r="X55" s="31"/>
      <c r="AE55" s="932"/>
      <c r="AF55" s="24"/>
      <c r="AG55" s="24"/>
    </row>
    <row r="56" spans="1:36">
      <c r="A56" s="24"/>
      <c r="B56" s="24"/>
      <c r="C56" s="24"/>
      <c r="D56" s="24"/>
      <c r="E56" s="24"/>
      <c r="F56" s="24"/>
      <c r="G56" s="24"/>
      <c r="H56" s="24"/>
      <c r="I56" s="24"/>
      <c r="J56" s="24"/>
      <c r="K56" s="24"/>
      <c r="L56" s="3"/>
      <c r="M56" s="3"/>
      <c r="N56" s="3"/>
      <c r="O56" s="629"/>
      <c r="P56" s="32"/>
      <c r="Q56" s="32"/>
      <c r="R56" s="32"/>
      <c r="S56" s="32"/>
      <c r="T56" s="32"/>
      <c r="U56" s="32"/>
      <c r="V56" s="32"/>
      <c r="W56" s="10" t="s">
        <v>20</v>
      </c>
      <c r="X56" s="10" t="s">
        <v>16</v>
      </c>
      <c r="AE56" s="1558"/>
      <c r="AF56" s="1558"/>
      <c r="AG56" s="24"/>
    </row>
    <row r="57" spans="1:36" ht="18" customHeight="1">
      <c r="A57" s="24"/>
      <c r="B57" s="24"/>
      <c r="C57" s="24"/>
      <c r="D57" s="24"/>
      <c r="E57" s="24"/>
      <c r="F57" s="24"/>
      <c r="G57" s="24"/>
      <c r="H57" s="24"/>
      <c r="I57" s="24"/>
      <c r="J57" s="24"/>
      <c r="K57" s="24"/>
      <c r="L57" s="3"/>
      <c r="M57" s="3"/>
      <c r="N57" s="13" t="s">
        <v>1818</v>
      </c>
      <c r="O57" s="699">
        <v>219832</v>
      </c>
      <c r="P57" s="12">
        <v>60659</v>
      </c>
      <c r="Q57" s="12">
        <v>28301</v>
      </c>
      <c r="R57" s="12">
        <v>25227</v>
      </c>
      <c r="S57" s="12">
        <v>46308</v>
      </c>
      <c r="T57" s="12">
        <v>10417</v>
      </c>
      <c r="U57" s="12">
        <v>38105</v>
      </c>
      <c r="V57" s="12">
        <v>10821</v>
      </c>
      <c r="W57" s="12">
        <v>310283</v>
      </c>
      <c r="X57" s="12">
        <v>263390</v>
      </c>
      <c r="Z57" s="34"/>
      <c r="AA57" s="34"/>
      <c r="AB57" s="34"/>
      <c r="AC57" s="34"/>
      <c r="AD57" s="34"/>
      <c r="AE57" s="35"/>
      <c r="AF57" s="34"/>
      <c r="AG57" s="34"/>
      <c r="AH57" s="34"/>
      <c r="AI57" s="34"/>
      <c r="AJ57" s="34"/>
    </row>
    <row r="58" spans="1:36" ht="18" customHeight="1">
      <c r="A58" s="24"/>
      <c r="B58" s="24"/>
      <c r="C58" s="24"/>
      <c r="D58" s="24"/>
      <c r="E58" s="24"/>
      <c r="F58" s="24"/>
      <c r="G58" s="24"/>
      <c r="H58" s="24"/>
      <c r="I58" s="24"/>
      <c r="J58" s="24"/>
      <c r="K58" s="24"/>
      <c r="L58" s="3"/>
      <c r="M58" s="3"/>
      <c r="N58" s="13" t="s">
        <v>51</v>
      </c>
      <c r="O58" s="699">
        <v>83158</v>
      </c>
      <c r="P58" s="12">
        <v>22962</v>
      </c>
      <c r="Q58" s="12">
        <v>12040</v>
      </c>
      <c r="R58" s="12">
        <v>9524</v>
      </c>
      <c r="S58" s="12">
        <v>16179</v>
      </c>
      <c r="T58" s="12">
        <v>4488</v>
      </c>
      <c r="U58" s="12">
        <v>14600</v>
      </c>
      <c r="V58" s="12">
        <v>3376</v>
      </c>
      <c r="W58" s="12">
        <v>128140</v>
      </c>
      <c r="X58" s="12">
        <v>92608</v>
      </c>
      <c r="Z58" s="34"/>
      <c r="AA58" s="34"/>
      <c r="AB58" s="34"/>
      <c r="AC58" s="34"/>
      <c r="AD58" s="34"/>
      <c r="AE58" s="24"/>
      <c r="AF58" s="35"/>
      <c r="AG58" s="34"/>
      <c r="AH58" s="34"/>
      <c r="AI58" s="34"/>
      <c r="AJ58" s="34"/>
    </row>
    <row r="59" spans="1:36" ht="18" customHeight="1">
      <c r="A59" s="24"/>
      <c r="B59" s="24"/>
      <c r="C59" s="24"/>
      <c r="D59" s="24"/>
      <c r="E59" s="24"/>
      <c r="F59" s="24"/>
      <c r="G59" s="24"/>
      <c r="H59" s="24"/>
      <c r="I59" s="24"/>
      <c r="J59" s="24"/>
      <c r="K59" s="24"/>
      <c r="L59" s="3"/>
      <c r="M59" s="3"/>
      <c r="N59" s="13" t="s">
        <v>1685</v>
      </c>
      <c r="O59" s="699">
        <v>49001</v>
      </c>
      <c r="P59" s="12">
        <v>17032</v>
      </c>
      <c r="Q59" s="12">
        <v>5379</v>
      </c>
      <c r="R59" s="12">
        <v>5744</v>
      </c>
      <c r="S59" s="12">
        <v>7967</v>
      </c>
      <c r="T59" s="12">
        <v>3115</v>
      </c>
      <c r="U59" s="12">
        <v>6857</v>
      </c>
      <c r="V59" s="12">
        <v>2906</v>
      </c>
      <c r="W59" s="12">
        <v>76020</v>
      </c>
      <c r="X59" s="12">
        <v>47985</v>
      </c>
      <c r="Z59" s="34"/>
      <c r="AA59" s="34"/>
      <c r="AB59" s="34"/>
      <c r="AC59" s="34"/>
      <c r="AD59" s="34"/>
      <c r="AE59" s="35"/>
      <c r="AF59" s="34"/>
      <c r="AG59" s="34"/>
      <c r="AH59" s="34"/>
      <c r="AI59" s="34"/>
      <c r="AJ59" s="34"/>
    </row>
    <row r="60" spans="1:36" ht="18" customHeight="1">
      <c r="A60" s="24"/>
      <c r="B60" s="24"/>
      <c r="C60" s="24"/>
      <c r="D60" s="24"/>
      <c r="E60" s="24"/>
      <c r="F60" s="24"/>
      <c r="G60" s="24"/>
      <c r="H60" s="24"/>
      <c r="I60" s="24"/>
      <c r="J60" s="24"/>
      <c r="K60" s="24"/>
      <c r="L60" s="3"/>
      <c r="M60" s="3"/>
      <c r="N60" s="13" t="s">
        <v>1862</v>
      </c>
      <c r="O60" s="700">
        <v>55910</v>
      </c>
      <c r="P60" s="12">
        <v>17507</v>
      </c>
      <c r="Q60" s="12">
        <v>6723</v>
      </c>
      <c r="R60" s="12">
        <v>6302</v>
      </c>
      <c r="S60" s="12">
        <v>11287</v>
      </c>
      <c r="T60" s="12">
        <v>2391</v>
      </c>
      <c r="U60" s="12">
        <v>9064</v>
      </c>
      <c r="V60" s="12">
        <v>2642</v>
      </c>
      <c r="W60" s="12">
        <v>98379</v>
      </c>
      <c r="X60" s="12">
        <v>66168</v>
      </c>
      <c r="Z60" s="34"/>
      <c r="AA60" s="34"/>
      <c r="AB60" s="34"/>
      <c r="AC60" s="34"/>
      <c r="AD60" s="34"/>
      <c r="AE60" s="35"/>
      <c r="AF60" s="34"/>
      <c r="AG60" s="34"/>
      <c r="AH60" s="34"/>
      <c r="AI60" s="34"/>
      <c r="AJ60" s="34"/>
    </row>
    <row r="61" spans="1:36" ht="16.5" customHeight="1">
      <c r="A61" s="24"/>
      <c r="B61" s="24"/>
      <c r="C61" s="24"/>
      <c r="D61" s="24"/>
      <c r="E61" s="24"/>
      <c r="F61" s="24"/>
      <c r="G61" s="24"/>
      <c r="H61" s="24"/>
      <c r="I61" s="24"/>
      <c r="J61" s="24"/>
      <c r="K61" s="24"/>
      <c r="L61" s="3"/>
      <c r="M61" s="3"/>
      <c r="N61" s="13"/>
      <c r="O61" s="1479"/>
      <c r="P61" s="12"/>
      <c r="Q61" s="12"/>
      <c r="R61" s="12"/>
      <c r="S61" s="12"/>
      <c r="T61" s="12"/>
      <c r="U61" s="12"/>
      <c r="V61" s="12"/>
      <c r="W61" s="12"/>
      <c r="X61" s="12"/>
      <c r="Z61" s="34"/>
      <c r="AA61" s="34"/>
      <c r="AB61" s="34"/>
      <c r="AC61" s="34"/>
      <c r="AD61" s="34"/>
      <c r="AE61" s="35"/>
      <c r="AF61" s="34"/>
      <c r="AG61" s="34"/>
      <c r="AH61" s="34"/>
      <c r="AI61" s="34"/>
      <c r="AJ61" s="34"/>
    </row>
    <row r="62" spans="1:36" ht="16.5" customHeight="1">
      <c r="A62" s="24"/>
      <c r="B62" s="24"/>
      <c r="C62" s="24"/>
      <c r="D62" s="24"/>
      <c r="E62" s="24"/>
      <c r="F62" s="24"/>
      <c r="G62" s="24"/>
      <c r="H62" s="24"/>
      <c r="I62" s="24"/>
      <c r="J62" s="24"/>
      <c r="K62" s="24"/>
      <c r="L62" s="3"/>
      <c r="M62" s="3"/>
      <c r="O62" s="299"/>
      <c r="P62" s="298"/>
      <c r="Q62" s="298"/>
      <c r="R62" s="298"/>
      <c r="T62" s="299"/>
      <c r="U62" s="298"/>
      <c r="W62" s="299"/>
      <c r="X62" s="299"/>
      <c r="Z62" s="34"/>
      <c r="AA62" s="34"/>
      <c r="AB62" s="34"/>
      <c r="AC62" s="34"/>
      <c r="AD62" s="34"/>
      <c r="AE62" s="35"/>
      <c r="AF62" s="34"/>
      <c r="AG62" s="34"/>
      <c r="AH62" s="34"/>
      <c r="AI62" s="34"/>
      <c r="AJ62" s="34"/>
    </row>
    <row r="63" spans="1:36" ht="16.5" customHeight="1">
      <c r="A63" s="24"/>
      <c r="B63" s="24"/>
      <c r="C63" s="24"/>
      <c r="D63" s="24"/>
      <c r="E63" s="24"/>
      <c r="F63" s="24"/>
      <c r="G63" s="24"/>
      <c r="H63" s="24"/>
      <c r="I63" s="24"/>
      <c r="J63" s="24"/>
      <c r="K63" s="24"/>
      <c r="L63" s="3"/>
      <c r="M63" s="3"/>
      <c r="O63" s="299"/>
      <c r="P63" s="298"/>
      <c r="Q63" s="298"/>
      <c r="R63" s="298"/>
      <c r="T63" s="299"/>
      <c r="U63" s="298"/>
      <c r="W63" s="299"/>
      <c r="X63" s="299"/>
      <c r="Z63" s="34"/>
      <c r="AA63" s="34"/>
      <c r="AB63" s="34"/>
      <c r="AC63" s="34"/>
      <c r="AD63" s="34"/>
      <c r="AE63" s="35"/>
      <c r="AF63" s="34"/>
      <c r="AG63" s="34"/>
      <c r="AH63" s="34"/>
      <c r="AI63" s="34"/>
      <c r="AJ63" s="34"/>
    </row>
    <row r="64" spans="1:36" ht="17.25" customHeight="1">
      <c r="A64" s="24"/>
      <c r="B64" s="24"/>
      <c r="C64" s="24"/>
      <c r="D64" s="24"/>
      <c r="E64" s="24"/>
      <c r="F64" s="24"/>
      <c r="G64" s="24"/>
      <c r="H64" s="24"/>
      <c r="I64" s="24"/>
      <c r="J64" s="24"/>
      <c r="K64" s="24"/>
      <c r="L64" s="3"/>
      <c r="M64" s="3"/>
      <c r="N64" s="3"/>
      <c r="O64" s="1480"/>
      <c r="P64" s="12"/>
      <c r="Q64" s="12"/>
      <c r="R64" s="12"/>
      <c r="S64" s="12"/>
      <c r="T64" s="12"/>
      <c r="U64" s="12"/>
      <c r="V64" s="12"/>
      <c r="W64" s="12"/>
      <c r="X64" s="12"/>
      <c r="Z64" s="34"/>
      <c r="AA64" s="34"/>
      <c r="AB64" s="34"/>
      <c r="AC64" s="34"/>
      <c r="AD64" s="34"/>
      <c r="AE64" s="35"/>
      <c r="AF64" s="34"/>
      <c r="AG64" s="34"/>
      <c r="AH64" s="34"/>
      <c r="AI64" s="34"/>
      <c r="AJ64" s="34"/>
    </row>
    <row r="65" spans="1:26" ht="18" customHeight="1">
      <c r="N65" s="36" t="s">
        <v>2043</v>
      </c>
      <c r="O65" s="16">
        <v>5143</v>
      </c>
      <c r="P65" s="16">
        <v>1895</v>
      </c>
      <c r="Q65" s="16">
        <v>676</v>
      </c>
      <c r="R65" s="16">
        <v>399</v>
      </c>
      <c r="S65" s="16">
        <v>918</v>
      </c>
      <c r="T65" s="16">
        <v>150</v>
      </c>
      <c r="U65" s="16">
        <v>887</v>
      </c>
      <c r="V65" s="16">
        <v>218</v>
      </c>
      <c r="W65" s="16">
        <v>9513</v>
      </c>
      <c r="X65" s="16">
        <v>5984</v>
      </c>
      <c r="Z65" s="34"/>
    </row>
    <row r="66" spans="1:26" ht="18" customHeight="1">
      <c r="N66" s="36" t="s">
        <v>1206</v>
      </c>
      <c r="O66" s="16">
        <v>5282</v>
      </c>
      <c r="P66" s="16">
        <v>1761</v>
      </c>
      <c r="Q66" s="16">
        <v>345</v>
      </c>
      <c r="R66" s="16">
        <v>646</v>
      </c>
      <c r="S66" s="16">
        <v>988</v>
      </c>
      <c r="T66" s="16">
        <v>89</v>
      </c>
      <c r="U66" s="16">
        <v>1008</v>
      </c>
      <c r="V66" s="16">
        <v>446</v>
      </c>
      <c r="W66" s="16">
        <v>7414</v>
      </c>
      <c r="X66" s="16">
        <v>5024</v>
      </c>
      <c r="Z66" s="34"/>
    </row>
    <row r="67" spans="1:26" ht="18" customHeight="1">
      <c r="N67" s="37" t="s">
        <v>32</v>
      </c>
      <c r="O67" s="16">
        <v>2702</v>
      </c>
      <c r="P67" s="16">
        <v>565</v>
      </c>
      <c r="Q67" s="16">
        <v>158</v>
      </c>
      <c r="R67" s="16">
        <v>244</v>
      </c>
      <c r="S67" s="16">
        <v>908</v>
      </c>
      <c r="T67" s="16">
        <v>103</v>
      </c>
      <c r="U67" s="16">
        <v>591</v>
      </c>
      <c r="V67" s="16">
        <v>134</v>
      </c>
      <c r="W67" s="16">
        <v>7821</v>
      </c>
      <c r="X67" s="16">
        <v>4778</v>
      </c>
      <c r="Z67" s="34"/>
    </row>
    <row r="68" spans="1:26" ht="18" customHeight="1">
      <c r="A68" s="1056"/>
      <c r="C68" s="1056"/>
      <c r="N68" s="37" t="s">
        <v>33</v>
      </c>
      <c r="O68" s="16">
        <v>6088</v>
      </c>
      <c r="P68" s="16">
        <v>2235</v>
      </c>
      <c r="Q68" s="16">
        <v>675</v>
      </c>
      <c r="R68" s="16">
        <v>304</v>
      </c>
      <c r="S68" s="16">
        <v>1433</v>
      </c>
      <c r="T68" s="16">
        <v>410</v>
      </c>
      <c r="U68" s="16">
        <v>796</v>
      </c>
      <c r="V68" s="16">
        <v>235</v>
      </c>
      <c r="W68" s="16">
        <v>9674</v>
      </c>
      <c r="X68" s="16">
        <v>5766</v>
      </c>
      <c r="Z68" s="34"/>
    </row>
    <row r="69" spans="1:26" ht="18" customHeight="1">
      <c r="A69" s="3"/>
      <c r="B69" s="3"/>
      <c r="C69" s="6"/>
      <c r="D69" s="3"/>
      <c r="E69" s="3"/>
      <c r="F69" s="3"/>
      <c r="G69" s="6"/>
      <c r="H69" s="3"/>
      <c r="I69" s="2371"/>
      <c r="J69" s="2371"/>
      <c r="K69" s="2371"/>
      <c r="N69" s="37" t="s">
        <v>1915</v>
      </c>
      <c r="O69" s="16">
        <v>3857</v>
      </c>
      <c r="P69" s="16">
        <v>1124</v>
      </c>
      <c r="Q69" s="16">
        <v>644</v>
      </c>
      <c r="R69" s="16">
        <v>240</v>
      </c>
      <c r="S69" s="16">
        <v>887</v>
      </c>
      <c r="T69" s="16">
        <v>72</v>
      </c>
      <c r="U69" s="16">
        <v>611</v>
      </c>
      <c r="V69" s="16">
        <v>280</v>
      </c>
      <c r="W69" s="16">
        <v>6323</v>
      </c>
      <c r="X69" s="16">
        <v>4021</v>
      </c>
      <c r="Z69" s="34"/>
    </row>
    <row r="70" spans="1:26" ht="18" customHeight="1">
      <c r="A70" s="23"/>
      <c r="B70" s="2372"/>
      <c r="C70" s="2373"/>
      <c r="D70" s="2373"/>
      <c r="E70" s="2373"/>
      <c r="F70" s="2373"/>
      <c r="G70" s="2373"/>
      <c r="H70" s="2373"/>
      <c r="I70" s="2373"/>
      <c r="J70" s="1476"/>
      <c r="K70" s="1476"/>
      <c r="N70" s="37" t="s">
        <v>1205</v>
      </c>
      <c r="O70" s="16">
        <v>4575</v>
      </c>
      <c r="P70" s="16">
        <v>1383</v>
      </c>
      <c r="Q70" s="16">
        <v>481</v>
      </c>
      <c r="R70" s="16">
        <v>710</v>
      </c>
      <c r="S70" s="16">
        <v>853</v>
      </c>
      <c r="T70" s="16">
        <v>198</v>
      </c>
      <c r="U70" s="16">
        <v>761</v>
      </c>
      <c r="V70" s="16">
        <v>189</v>
      </c>
      <c r="W70" s="16">
        <v>7774</v>
      </c>
      <c r="X70" s="16">
        <v>4443</v>
      </c>
      <c r="Z70" s="34"/>
    </row>
    <row r="71" spans="1:26" ht="18" customHeight="1">
      <c r="A71" s="23"/>
      <c r="B71" s="2372"/>
      <c r="C71" s="2373"/>
      <c r="D71" s="2373"/>
      <c r="E71" s="2373"/>
      <c r="F71" s="2373"/>
      <c r="G71" s="2373"/>
      <c r="H71" s="2373"/>
      <c r="I71" s="2373"/>
      <c r="J71" s="1474"/>
      <c r="K71" s="1474"/>
      <c r="N71" s="37" t="s">
        <v>25</v>
      </c>
      <c r="O71" s="16">
        <v>5459</v>
      </c>
      <c r="P71" s="16">
        <v>2345</v>
      </c>
      <c r="Q71" s="16">
        <v>503</v>
      </c>
      <c r="R71" s="16">
        <v>583</v>
      </c>
      <c r="S71" s="16">
        <v>1082</v>
      </c>
      <c r="T71" s="16">
        <v>119</v>
      </c>
      <c r="U71" s="16">
        <v>621</v>
      </c>
      <c r="V71" s="16">
        <v>206</v>
      </c>
      <c r="W71" s="16">
        <v>11852</v>
      </c>
      <c r="X71" s="16">
        <v>6509</v>
      </c>
      <c r="Z71" s="34"/>
    </row>
    <row r="72" spans="1:26" ht="18" customHeight="1">
      <c r="A72" s="1474"/>
      <c r="B72" s="1474"/>
      <c r="C72" s="1475"/>
      <c r="D72" s="1475"/>
      <c r="E72" s="1475"/>
      <c r="F72" s="1475"/>
      <c r="G72" s="178"/>
      <c r="H72" s="1487"/>
      <c r="I72" s="1475"/>
      <c r="J72" s="1476"/>
      <c r="K72" s="1476"/>
      <c r="N72" s="37" t="s">
        <v>26</v>
      </c>
      <c r="O72" s="16">
        <v>5343</v>
      </c>
      <c r="P72" s="16">
        <v>1256</v>
      </c>
      <c r="Q72" s="16">
        <v>712</v>
      </c>
      <c r="R72" s="16">
        <v>691</v>
      </c>
      <c r="S72" s="16">
        <v>1279</v>
      </c>
      <c r="T72" s="16">
        <v>409</v>
      </c>
      <c r="U72" s="16">
        <v>836</v>
      </c>
      <c r="V72" s="16">
        <v>160</v>
      </c>
      <c r="W72" s="16">
        <v>6913</v>
      </c>
      <c r="X72" s="16">
        <v>4866</v>
      </c>
      <c r="Z72" s="34"/>
    </row>
    <row r="73" spans="1:26" ht="18" customHeight="1">
      <c r="A73" s="1212"/>
      <c r="B73" s="24"/>
      <c r="C73" s="24"/>
      <c r="D73" s="24"/>
      <c r="E73" s="24"/>
      <c r="F73" s="24"/>
      <c r="G73" s="24"/>
      <c r="H73" s="24"/>
      <c r="I73" s="24"/>
      <c r="J73" s="932"/>
      <c r="K73" s="932"/>
      <c r="N73" s="37" t="s">
        <v>27</v>
      </c>
      <c r="O73" s="16">
        <v>4574</v>
      </c>
      <c r="P73" s="16">
        <v>1437</v>
      </c>
      <c r="Q73" s="16">
        <v>810</v>
      </c>
      <c r="R73" s="16">
        <v>420</v>
      </c>
      <c r="S73" s="16">
        <v>946</v>
      </c>
      <c r="T73" s="16">
        <v>145</v>
      </c>
      <c r="U73" s="16">
        <v>615</v>
      </c>
      <c r="V73" s="16">
        <v>202</v>
      </c>
      <c r="W73" s="16">
        <v>8240</v>
      </c>
      <c r="X73" s="16">
        <v>5238</v>
      </c>
      <c r="Z73" s="34"/>
    </row>
    <row r="74" spans="1:26" ht="18" customHeight="1">
      <c r="A74" s="24"/>
      <c r="B74" s="1346"/>
      <c r="C74" s="1346"/>
      <c r="D74" s="1346"/>
      <c r="E74" s="1346"/>
      <c r="F74" s="1346"/>
      <c r="G74" s="1346"/>
      <c r="H74" s="1346"/>
      <c r="I74" s="1346"/>
      <c r="J74" s="1346"/>
      <c r="K74" s="1346"/>
      <c r="N74" s="37" t="s">
        <v>28</v>
      </c>
      <c r="O74" s="16">
        <v>5855</v>
      </c>
      <c r="P74" s="16">
        <v>2121</v>
      </c>
      <c r="Q74" s="16">
        <v>846</v>
      </c>
      <c r="R74" s="16">
        <v>395</v>
      </c>
      <c r="S74" s="16">
        <v>1178</v>
      </c>
      <c r="T74" s="16">
        <v>293</v>
      </c>
      <c r="U74" s="16">
        <v>667</v>
      </c>
      <c r="V74" s="16">
        <v>354</v>
      </c>
      <c r="W74" s="16">
        <v>11116</v>
      </c>
      <c r="X74" s="16">
        <v>7799</v>
      </c>
      <c r="Z74" s="34"/>
    </row>
    <row r="75" spans="1:26" ht="18" customHeight="1">
      <c r="N75" s="37" t="s">
        <v>29</v>
      </c>
      <c r="O75" s="16">
        <v>6132</v>
      </c>
      <c r="P75" s="16">
        <v>2146</v>
      </c>
      <c r="Q75" s="16">
        <v>778</v>
      </c>
      <c r="R75" s="16">
        <v>596</v>
      </c>
      <c r="S75" s="16">
        <v>919</v>
      </c>
      <c r="T75" s="16">
        <v>251</v>
      </c>
      <c r="U75" s="16">
        <v>1209</v>
      </c>
      <c r="V75" s="16">
        <v>233</v>
      </c>
      <c r="W75" s="16">
        <v>9194</v>
      </c>
      <c r="X75" s="16">
        <v>8105</v>
      </c>
      <c r="Z75" s="34"/>
    </row>
    <row r="76" spans="1:26" ht="18" customHeight="1">
      <c r="A76" s="1354"/>
      <c r="B76" s="1057"/>
      <c r="C76" s="1057"/>
      <c r="D76" s="1057"/>
      <c r="E76" s="1057"/>
      <c r="F76" s="1057"/>
      <c r="G76" s="1057"/>
      <c r="H76" s="1057"/>
      <c r="I76" s="1057"/>
      <c r="J76" s="1057"/>
      <c r="K76" s="1057"/>
      <c r="N76" s="37" t="s">
        <v>30</v>
      </c>
      <c r="O76" s="16">
        <v>3166</v>
      </c>
      <c r="P76" s="16">
        <v>813</v>
      </c>
      <c r="Q76" s="16">
        <v>605</v>
      </c>
      <c r="R76" s="16">
        <v>408</v>
      </c>
      <c r="S76" s="16">
        <v>586</v>
      </c>
      <c r="T76" s="16">
        <v>14</v>
      </c>
      <c r="U76" s="16">
        <v>512</v>
      </c>
      <c r="V76" s="16">
        <v>227</v>
      </c>
      <c r="W76" s="16">
        <v>5660</v>
      </c>
      <c r="X76" s="16">
        <v>3617</v>
      </c>
      <c r="Z76" s="34"/>
    </row>
    <row r="77" spans="1:26" ht="18" customHeight="1">
      <c r="A77" s="1354"/>
      <c r="B77" s="1057"/>
      <c r="C77" s="1057"/>
      <c r="D77" s="1057"/>
      <c r="E77" s="1057"/>
      <c r="F77" s="1057"/>
      <c r="G77" s="1057"/>
      <c r="H77" s="1057"/>
      <c r="I77" s="1057"/>
      <c r="J77" s="1057"/>
      <c r="K77" s="1057"/>
      <c r="N77" s="36" t="s">
        <v>31</v>
      </c>
      <c r="O77" s="16">
        <v>2794</v>
      </c>
      <c r="P77" s="16">
        <v>963</v>
      </c>
      <c r="Q77" s="16">
        <v>326</v>
      </c>
      <c r="R77" s="16">
        <v>224</v>
      </c>
      <c r="S77" s="16">
        <v>411</v>
      </c>
      <c r="T77" s="16">
        <v>181</v>
      </c>
      <c r="U77" s="16">
        <v>598</v>
      </c>
      <c r="V77" s="16">
        <v>93</v>
      </c>
      <c r="W77" s="16">
        <v>6942</v>
      </c>
      <c r="X77" s="16">
        <v>4118</v>
      </c>
    </row>
    <row r="78" spans="1:26" ht="18" customHeight="1">
      <c r="A78" s="1354"/>
      <c r="B78" s="1057"/>
      <c r="C78" s="1057"/>
      <c r="D78" s="1057"/>
      <c r="E78" s="1057"/>
      <c r="F78" s="1057"/>
      <c r="G78" s="1057"/>
      <c r="H78" s="1057"/>
      <c r="I78" s="1057"/>
      <c r="J78" s="1057"/>
      <c r="K78" s="1057"/>
      <c r="N78" s="37" t="s">
        <v>1206</v>
      </c>
      <c r="O78" s="16">
        <v>3084</v>
      </c>
      <c r="P78" s="16">
        <v>1093</v>
      </c>
      <c r="Q78" s="16">
        <v>310</v>
      </c>
      <c r="R78" s="16">
        <v>360</v>
      </c>
      <c r="S78" s="16">
        <v>503</v>
      </c>
      <c r="T78" s="16">
        <v>89</v>
      </c>
      <c r="U78" s="16">
        <v>570</v>
      </c>
      <c r="V78" s="16">
        <v>160</v>
      </c>
      <c r="W78" s="16">
        <v>5718</v>
      </c>
      <c r="X78" s="16">
        <v>3643</v>
      </c>
    </row>
    <row r="79" spans="1:26" ht="18" customHeight="1">
      <c r="A79" s="1354"/>
      <c r="B79" s="1057"/>
      <c r="C79" s="1057"/>
      <c r="D79" s="1057"/>
      <c r="E79" s="1057"/>
      <c r="F79" s="1057"/>
      <c r="G79" s="1057"/>
      <c r="H79" s="1057"/>
      <c r="I79" s="1057"/>
      <c r="J79" s="1057"/>
      <c r="K79" s="1057"/>
      <c r="N79" s="37" t="s">
        <v>32</v>
      </c>
      <c r="O79" s="165">
        <v>2993</v>
      </c>
      <c r="P79" s="165">
        <v>901</v>
      </c>
      <c r="Q79" s="165">
        <v>311</v>
      </c>
      <c r="R79" s="2086">
        <v>509</v>
      </c>
      <c r="S79" s="2084">
        <v>532</v>
      </c>
      <c r="T79" s="2085">
        <v>207</v>
      </c>
      <c r="U79" s="2084">
        <v>399</v>
      </c>
      <c r="V79" s="2083">
        <v>135</v>
      </c>
      <c r="W79" s="165">
        <v>5944</v>
      </c>
      <c r="X79" s="165">
        <v>3637</v>
      </c>
    </row>
    <row r="80" spans="1:26" ht="18" customHeight="1">
      <c r="A80" s="1354"/>
      <c r="B80" s="1057"/>
      <c r="C80" s="1057"/>
      <c r="D80" s="1057"/>
      <c r="E80" s="1057"/>
      <c r="F80" s="1057"/>
      <c r="G80" s="1057"/>
      <c r="H80" s="1057"/>
      <c r="I80" s="1057"/>
      <c r="J80" s="1057"/>
      <c r="K80" s="1057"/>
      <c r="N80" s="37"/>
      <c r="O80" s="16"/>
      <c r="P80" s="16"/>
      <c r="Q80" s="16"/>
      <c r="R80" s="16"/>
      <c r="S80" s="16"/>
      <c r="T80" s="16"/>
      <c r="U80" s="16"/>
      <c r="V80" s="16"/>
      <c r="W80" s="16"/>
      <c r="X80" s="16"/>
    </row>
    <row r="81" spans="1:24" ht="18" customHeight="1">
      <c r="A81" s="1354"/>
      <c r="B81" s="1057"/>
      <c r="C81" s="1057"/>
      <c r="D81" s="1057"/>
      <c r="E81" s="1057"/>
      <c r="F81" s="1057"/>
      <c r="G81" s="1057"/>
      <c r="H81" s="1057"/>
      <c r="I81" s="1057"/>
      <c r="J81" s="1057"/>
      <c r="K81" s="1057"/>
      <c r="N81" s="19" t="s">
        <v>52</v>
      </c>
      <c r="O81" s="653">
        <f>((O79/O78)*100)-100</f>
        <v>-2.9507133592736778</v>
      </c>
      <c r="P81" s="653">
        <f>((P79/P78)*100)-100</f>
        <v>-17.566331198536133</v>
      </c>
      <c r="Q81" s="653">
        <f t="shared" ref="Q81:W81" si="3">((Q79/Q78)*100)-100</f>
        <v>0.32258064516128115</v>
      </c>
      <c r="R81" s="653">
        <f>((R79/R78)*100)-100</f>
        <v>41.388888888888886</v>
      </c>
      <c r="S81" s="653">
        <f t="shared" si="3"/>
        <v>5.7654075546719667</v>
      </c>
      <c r="T81" s="653">
        <f>((T79/T78)*100)-100</f>
        <v>132.58426966292137</v>
      </c>
      <c r="U81" s="653">
        <f t="shared" si="3"/>
        <v>-30</v>
      </c>
      <c r="V81" s="653">
        <f>((V79/V78)*100)-100</f>
        <v>-15.625</v>
      </c>
      <c r="W81" s="1059">
        <f t="shared" si="3"/>
        <v>3.9524309199020706</v>
      </c>
      <c r="X81" s="1059">
        <f>((X79/X78)*100)-100</f>
        <v>-0.16469942355202249</v>
      </c>
    </row>
    <row r="82" spans="1:24" ht="18" customHeight="1" thickBot="1">
      <c r="A82" s="1354"/>
      <c r="B82" s="1057"/>
      <c r="C82" s="1057"/>
      <c r="D82" s="1057"/>
      <c r="E82" s="1057"/>
      <c r="F82" s="1057"/>
      <c r="G82" s="1057"/>
      <c r="H82" s="1057"/>
      <c r="I82" s="1057"/>
      <c r="J82" s="1057"/>
      <c r="K82" s="1057"/>
      <c r="N82" s="20" t="s">
        <v>36</v>
      </c>
      <c r="O82" s="21">
        <f>((O79/O67)*100)-100</f>
        <v>10.769800148038499</v>
      </c>
      <c r="P82" s="21">
        <f t="shared" ref="P82:V82" si="4">((P79/P67)*100)-100</f>
        <v>59.469026548672559</v>
      </c>
      <c r="Q82" s="21">
        <f>((Q79/Q67)*100)-100</f>
        <v>96.835443037974699</v>
      </c>
      <c r="R82" s="21">
        <f t="shared" si="4"/>
        <v>108.60655737704917</v>
      </c>
      <c r="S82" s="21">
        <f>((S79/S67)*100)-100</f>
        <v>-41.409691629955944</v>
      </c>
      <c r="T82" s="1252">
        <f t="shared" si="4"/>
        <v>100.97087378640776</v>
      </c>
      <c r="U82" s="21">
        <f>((U79/U67)*100)-100</f>
        <v>-32.487309644670049</v>
      </c>
      <c r="V82" s="21">
        <f t="shared" si="4"/>
        <v>0.74626865671640985</v>
      </c>
      <c r="W82" s="21">
        <f>((W79/W67)*100)-100</f>
        <v>-23.999488556450572</v>
      </c>
      <c r="X82" s="21">
        <f>((X79/X67)*100)-100</f>
        <v>-23.880284637923822</v>
      </c>
    </row>
    <row r="83" spans="1:24" ht="18" customHeight="1">
      <c r="A83" s="1354"/>
      <c r="B83" s="1057"/>
      <c r="C83" s="1057"/>
      <c r="D83" s="1057"/>
      <c r="E83" s="1057"/>
      <c r="F83" s="1057"/>
      <c r="G83" s="1057"/>
      <c r="H83" s="1057"/>
      <c r="I83" s="1057"/>
      <c r="J83" s="1057"/>
      <c r="K83" s="1057"/>
    </row>
    <row r="84" spans="1:24" ht="18" customHeight="1">
      <c r="A84" s="1354"/>
      <c r="B84" s="1057"/>
      <c r="C84" s="1057"/>
      <c r="D84" s="1057"/>
      <c r="E84" s="1057"/>
      <c r="F84" s="1057"/>
      <c r="G84" s="1057"/>
      <c r="H84" s="1057"/>
      <c r="I84" s="1057"/>
      <c r="J84" s="1057"/>
      <c r="K84" s="1057"/>
    </row>
    <row r="85" spans="1:24" ht="18" customHeight="1">
      <c r="A85" s="1354"/>
      <c r="B85" s="1057"/>
      <c r="C85" s="1057"/>
      <c r="D85" s="1057"/>
      <c r="E85" s="1057"/>
      <c r="F85" s="1057"/>
      <c r="G85" s="1057"/>
      <c r="H85" s="1057"/>
      <c r="I85" s="1057"/>
      <c r="J85" s="1057"/>
      <c r="K85" s="1057"/>
    </row>
    <row r="86" spans="1:24" ht="18" customHeight="1">
      <c r="A86" s="1354"/>
      <c r="B86" s="1057"/>
      <c r="C86" s="1057"/>
      <c r="D86" s="1057"/>
      <c r="E86" s="1057"/>
      <c r="F86" s="1057"/>
      <c r="G86" s="1057"/>
      <c r="H86" s="1057"/>
      <c r="I86" s="1057"/>
      <c r="J86" s="1057"/>
      <c r="K86" s="1057"/>
    </row>
    <row r="87" spans="1:24" ht="18" customHeight="1">
      <c r="A87" s="1354"/>
      <c r="B87" s="1057"/>
      <c r="C87" s="1057"/>
      <c r="D87" s="1057"/>
      <c r="E87" s="1057"/>
      <c r="F87" s="1057"/>
      <c r="G87" s="1057"/>
      <c r="H87" s="1057"/>
      <c r="I87" s="1057"/>
      <c r="J87" s="1057"/>
      <c r="K87" s="1057"/>
      <c r="N87" s="928"/>
      <c r="O87" s="929"/>
      <c r="P87" s="929"/>
      <c r="Q87" s="929"/>
      <c r="R87" s="929"/>
      <c r="S87" s="930"/>
    </row>
    <row r="88" spans="1:24" ht="18" customHeight="1">
      <c r="N88" s="299"/>
      <c r="O88" s="24" t="s">
        <v>1464</v>
      </c>
      <c r="P88" s="24"/>
      <c r="Q88" s="24"/>
      <c r="R88" s="1341" t="s">
        <v>2054</v>
      </c>
      <c r="S88" s="931"/>
    </row>
    <row r="89" spans="1:24" ht="18" customHeight="1">
      <c r="A89" s="1354"/>
      <c r="B89" s="1057"/>
      <c r="C89" s="1057"/>
      <c r="D89" s="1057"/>
      <c r="E89" s="1057"/>
      <c r="F89" s="1057"/>
      <c r="G89" s="1057"/>
      <c r="H89" s="1057"/>
      <c r="I89" s="1057"/>
      <c r="J89" s="1057"/>
      <c r="K89" s="1057"/>
      <c r="N89" s="299"/>
      <c r="O89" s="24"/>
      <c r="P89" s="932" t="s">
        <v>1290</v>
      </c>
      <c r="Q89" s="932" t="s">
        <v>1769</v>
      </c>
      <c r="R89" s="932" t="s">
        <v>1293</v>
      </c>
      <c r="S89" s="933"/>
    </row>
    <row r="90" spans="1:24" ht="18" customHeight="1">
      <c r="N90" s="934" t="s">
        <v>1279</v>
      </c>
      <c r="O90" s="24" t="s">
        <v>53</v>
      </c>
      <c r="P90" s="935">
        <v>310500</v>
      </c>
      <c r="Q90" s="24"/>
      <c r="R90" s="1273">
        <f t="shared" ref="R90:R95" si="5">ROUND(P90,-3)*0.001</f>
        <v>311</v>
      </c>
      <c r="S90" s="933"/>
    </row>
    <row r="91" spans="1:24" ht="18" customHeight="1">
      <c r="A91" s="1355"/>
      <c r="N91" s="1229" t="s">
        <v>1281</v>
      </c>
      <c r="O91" s="24" t="s">
        <v>1280</v>
      </c>
      <c r="P91" s="935">
        <v>900550</v>
      </c>
      <c r="Q91" s="24"/>
      <c r="R91" s="1273">
        <f t="shared" si="5"/>
        <v>901</v>
      </c>
      <c r="S91" s="933"/>
    </row>
    <row r="92" spans="1:24" ht="18" customHeight="1">
      <c r="B92" s="1057"/>
      <c r="C92" s="1057"/>
      <c r="D92" s="1057"/>
      <c r="E92" s="1057"/>
      <c r="F92" s="1057"/>
      <c r="G92" s="1057"/>
      <c r="H92" s="1057"/>
      <c r="I92" s="1057"/>
      <c r="J92" s="1057"/>
      <c r="K92" s="1057"/>
      <c r="N92" s="934" t="s">
        <v>1282</v>
      </c>
      <c r="O92" s="24" t="s">
        <v>54</v>
      </c>
      <c r="P92" s="935">
        <v>509000</v>
      </c>
      <c r="Q92" s="24"/>
      <c r="R92" s="1273">
        <f t="shared" si="5"/>
        <v>509</v>
      </c>
      <c r="S92" s="933"/>
    </row>
    <row r="93" spans="1:24" ht="18" customHeight="1">
      <c r="N93" s="934" t="s">
        <v>1283</v>
      </c>
      <c r="O93" s="24" t="s">
        <v>55</v>
      </c>
      <c r="P93" s="935">
        <v>532300</v>
      </c>
      <c r="Q93" s="24"/>
      <c r="R93" s="1273">
        <f t="shared" si="5"/>
        <v>532</v>
      </c>
      <c r="S93" s="933"/>
    </row>
    <row r="94" spans="1:24">
      <c r="N94" s="934" t="s">
        <v>1284</v>
      </c>
      <c r="O94" s="24" t="s">
        <v>56</v>
      </c>
      <c r="P94" s="935">
        <v>207000</v>
      </c>
      <c r="Q94" s="24"/>
      <c r="R94" s="1273">
        <f t="shared" si="5"/>
        <v>207</v>
      </c>
      <c r="S94" s="933"/>
    </row>
    <row r="95" spans="1:24">
      <c r="A95" s="1056" t="s">
        <v>1709</v>
      </c>
      <c r="D95" s="1056" t="s">
        <v>1710</v>
      </c>
      <c r="G95" s="1056" t="s">
        <v>1819</v>
      </c>
      <c r="N95" s="934" t="s">
        <v>1286</v>
      </c>
      <c r="O95" s="322" t="s">
        <v>1285</v>
      </c>
      <c r="P95" s="935">
        <v>398860</v>
      </c>
      <c r="Q95" s="24"/>
      <c r="R95" s="1273">
        <f t="shared" si="5"/>
        <v>399</v>
      </c>
      <c r="S95" s="933"/>
    </row>
    <row r="96" spans="1:24" ht="19.5" thickBot="1">
      <c r="A96" s="3" t="s">
        <v>38</v>
      </c>
      <c r="B96" s="3"/>
      <c r="C96" s="6"/>
      <c r="D96" s="3"/>
      <c r="E96" s="3"/>
      <c r="F96" s="3"/>
      <c r="G96" s="6"/>
      <c r="H96" s="3"/>
      <c r="I96" s="2364" t="s">
        <v>39</v>
      </c>
      <c r="J96" s="2364"/>
      <c r="K96" s="2364"/>
      <c r="N96" s="934" t="s">
        <v>1287</v>
      </c>
      <c r="O96" s="322" t="s">
        <v>57</v>
      </c>
      <c r="P96" s="935">
        <v>83290</v>
      </c>
      <c r="Q96" s="1273">
        <f>P96+P97</f>
        <v>134730</v>
      </c>
      <c r="R96" s="1273">
        <f>ROUND(Q96,-3)*0.001</f>
        <v>135</v>
      </c>
      <c r="S96" s="933"/>
    </row>
    <row r="97" spans="1:19" ht="16.5">
      <c r="A97" s="2"/>
      <c r="B97" s="2365" t="s">
        <v>40</v>
      </c>
      <c r="C97" s="2366"/>
      <c r="D97" s="2366"/>
      <c r="E97" s="2366"/>
      <c r="F97" s="2366"/>
      <c r="G97" s="2366"/>
      <c r="H97" s="2366"/>
      <c r="I97" s="2367"/>
      <c r="J97" s="26"/>
      <c r="K97" s="26"/>
      <c r="N97" s="934"/>
      <c r="O97" s="322" t="s">
        <v>58</v>
      </c>
      <c r="P97" s="935">
        <v>51440</v>
      </c>
      <c r="Q97" s="936"/>
      <c r="R97" s="936"/>
      <c r="S97" s="933"/>
    </row>
    <row r="98" spans="1:19">
      <c r="A98" s="3"/>
      <c r="B98" s="2368"/>
      <c r="C98" s="2369"/>
      <c r="D98" s="2369"/>
      <c r="E98" s="2369"/>
      <c r="F98" s="2369"/>
      <c r="G98" s="2369"/>
      <c r="H98" s="2369"/>
      <c r="I98" s="2370"/>
      <c r="J98" s="1389" t="s">
        <v>41</v>
      </c>
      <c r="K98" s="1389" t="s">
        <v>42</v>
      </c>
      <c r="N98" s="934" t="s">
        <v>1288</v>
      </c>
      <c r="O98" s="102" t="s">
        <v>1289</v>
      </c>
      <c r="P98" s="1313">
        <f>SUM(P90:P97)</f>
        <v>2992940</v>
      </c>
      <c r="Q98" s="24"/>
      <c r="R98" s="1274">
        <f>ROUND(P98,-3)*0.001</f>
        <v>2993</v>
      </c>
      <c r="S98" s="933"/>
    </row>
    <row r="99" spans="1:19">
      <c r="A99" s="1388" t="s">
        <v>5</v>
      </c>
      <c r="B99" s="1386" t="s">
        <v>43</v>
      </c>
      <c r="C99" s="1387" t="s">
        <v>44</v>
      </c>
      <c r="D99" s="1387" t="s">
        <v>45</v>
      </c>
      <c r="E99" s="1387" t="s">
        <v>46</v>
      </c>
      <c r="F99" s="1387" t="s">
        <v>47</v>
      </c>
      <c r="G99" s="29" t="s">
        <v>48</v>
      </c>
      <c r="H99" s="30" t="s">
        <v>49</v>
      </c>
      <c r="I99" s="1387" t="s">
        <v>50</v>
      </c>
      <c r="J99" s="31"/>
      <c r="K99" s="31"/>
      <c r="N99" s="299"/>
      <c r="O99" s="24"/>
      <c r="P99" s="320"/>
      <c r="Q99" s="24"/>
      <c r="R99" s="24"/>
      <c r="S99" s="933"/>
    </row>
    <row r="100" spans="1:19">
      <c r="A100" s="1212" t="s">
        <v>1504</v>
      </c>
      <c r="J100" s="1058" t="s">
        <v>1479</v>
      </c>
      <c r="K100" s="1058" t="s">
        <v>1480</v>
      </c>
      <c r="N100" s="299"/>
      <c r="O100" s="24"/>
      <c r="P100" s="320"/>
      <c r="Q100" s="24"/>
      <c r="R100" s="24"/>
      <c r="S100" s="933"/>
    </row>
    <row r="101" spans="1:19">
      <c r="A101" s="1001" t="s">
        <v>1711</v>
      </c>
      <c r="B101" s="1194">
        <f t="shared" ref="B101:K101" si="6">SUM(B103:B114)</f>
        <v>55910</v>
      </c>
      <c r="C101" s="1194">
        <f t="shared" si="6"/>
        <v>17507</v>
      </c>
      <c r="D101" s="1194">
        <f t="shared" si="6"/>
        <v>6723</v>
      </c>
      <c r="E101" s="1194">
        <f t="shared" si="6"/>
        <v>6302</v>
      </c>
      <c r="F101" s="1194">
        <f t="shared" si="6"/>
        <v>11287</v>
      </c>
      <c r="G101" s="1194">
        <f t="shared" si="6"/>
        <v>2391</v>
      </c>
      <c r="H101" s="1194">
        <f t="shared" si="6"/>
        <v>9064</v>
      </c>
      <c r="I101" s="1194">
        <f t="shared" si="6"/>
        <v>2642</v>
      </c>
      <c r="J101" s="1194">
        <f t="shared" si="6"/>
        <v>98379</v>
      </c>
      <c r="K101" s="1194">
        <f t="shared" si="6"/>
        <v>66168</v>
      </c>
      <c r="N101" s="299"/>
      <c r="O101" s="24"/>
      <c r="P101" s="937" t="s">
        <v>1293</v>
      </c>
      <c r="Q101" s="932" t="s">
        <v>1778</v>
      </c>
      <c r="R101" s="24"/>
      <c r="S101" s="933"/>
    </row>
    <row r="102" spans="1:19">
      <c r="N102" s="934" t="s">
        <v>1291</v>
      </c>
      <c r="O102" s="925" t="s">
        <v>59</v>
      </c>
      <c r="P102" s="926">
        <v>594371</v>
      </c>
      <c r="Q102" s="1275">
        <f>ROUND(P102,-2)*0.01</f>
        <v>5944</v>
      </c>
      <c r="R102" s="282"/>
      <c r="S102" s="933"/>
    </row>
    <row r="103" spans="1:19">
      <c r="A103" s="1354" t="s">
        <v>1727</v>
      </c>
      <c r="B103" s="1390">
        <v>2659</v>
      </c>
      <c r="C103" s="1">
        <v>707</v>
      </c>
      <c r="D103" s="1">
        <v>365</v>
      </c>
      <c r="E103" s="1">
        <v>331</v>
      </c>
      <c r="F103" s="1">
        <v>554</v>
      </c>
      <c r="G103" s="1">
        <v>50</v>
      </c>
      <c r="H103" s="1">
        <v>476</v>
      </c>
      <c r="I103" s="1">
        <v>176</v>
      </c>
      <c r="J103" s="1390">
        <v>5046</v>
      </c>
      <c r="K103" s="1391">
        <v>3463</v>
      </c>
      <c r="N103" s="934"/>
      <c r="O103" s="24"/>
      <c r="P103" s="937" t="s">
        <v>1293</v>
      </c>
      <c r="Q103" s="932" t="s">
        <v>1294</v>
      </c>
      <c r="R103" s="24"/>
      <c r="S103" s="933"/>
    </row>
    <row r="104" spans="1:19">
      <c r="A104" s="1354" t="s">
        <v>1205</v>
      </c>
      <c r="B104" s="1390">
        <v>3757</v>
      </c>
      <c r="C104" s="1">
        <v>1162</v>
      </c>
      <c r="D104" s="1">
        <v>451</v>
      </c>
      <c r="E104" s="1">
        <v>580</v>
      </c>
      <c r="F104" s="1">
        <v>701</v>
      </c>
      <c r="G104" s="1">
        <v>130</v>
      </c>
      <c r="H104" s="1">
        <v>580</v>
      </c>
      <c r="I104" s="1">
        <v>153</v>
      </c>
      <c r="J104" s="1390">
        <v>7270</v>
      </c>
      <c r="K104" s="1391">
        <v>4981</v>
      </c>
      <c r="N104" s="934" t="s">
        <v>1292</v>
      </c>
      <c r="O104" s="925" t="s">
        <v>60</v>
      </c>
      <c r="P104" s="927">
        <v>36371</v>
      </c>
      <c r="Q104" s="1275">
        <f>ROUND(P104,-1)*0.1</f>
        <v>3637</v>
      </c>
      <c r="R104" s="282"/>
      <c r="S104" s="933"/>
    </row>
    <row r="105" spans="1:19">
      <c r="A105" s="1354" t="s">
        <v>25</v>
      </c>
      <c r="B105" s="1390">
        <v>5609</v>
      </c>
      <c r="C105" s="1">
        <v>1565</v>
      </c>
      <c r="D105" s="1">
        <v>1065</v>
      </c>
      <c r="E105" s="1">
        <v>551</v>
      </c>
      <c r="F105" s="1">
        <v>1021</v>
      </c>
      <c r="G105" s="1">
        <v>132</v>
      </c>
      <c r="H105" s="1">
        <v>1060</v>
      </c>
      <c r="I105" s="1">
        <v>216</v>
      </c>
      <c r="J105" s="1390">
        <v>12027</v>
      </c>
      <c r="K105" s="1391">
        <v>8573</v>
      </c>
      <c r="N105" s="299"/>
      <c r="O105" s="24"/>
      <c r="P105" s="24"/>
      <c r="Q105" s="24"/>
      <c r="R105" s="24"/>
      <c r="S105" s="933"/>
    </row>
    <row r="106" spans="1:19">
      <c r="A106" s="1354" t="s">
        <v>26</v>
      </c>
      <c r="B106" s="1390">
        <v>4445</v>
      </c>
      <c r="C106" s="1">
        <v>1174</v>
      </c>
      <c r="D106" s="1">
        <v>637</v>
      </c>
      <c r="E106" s="1">
        <v>477</v>
      </c>
      <c r="F106" s="1">
        <v>786</v>
      </c>
      <c r="G106" s="1">
        <v>256</v>
      </c>
      <c r="H106" s="1">
        <v>833</v>
      </c>
      <c r="I106" s="1">
        <v>284</v>
      </c>
      <c r="J106" s="1390">
        <v>6453</v>
      </c>
      <c r="K106" s="1391">
        <v>5483</v>
      </c>
      <c r="N106" s="938"/>
      <c r="O106" s="925"/>
      <c r="P106" s="925"/>
      <c r="Q106" s="925"/>
      <c r="R106" s="925"/>
      <c r="S106" s="939"/>
    </row>
    <row r="107" spans="1:19">
      <c r="A107" s="1354" t="s">
        <v>27</v>
      </c>
      <c r="B107" s="1390">
        <v>4130</v>
      </c>
      <c r="C107" s="1">
        <v>1420</v>
      </c>
      <c r="D107" s="1">
        <v>577</v>
      </c>
      <c r="E107" s="1">
        <v>468</v>
      </c>
      <c r="F107" s="1">
        <v>908</v>
      </c>
      <c r="G107" s="1">
        <v>155</v>
      </c>
      <c r="H107" s="1">
        <v>461</v>
      </c>
      <c r="I107" s="1">
        <v>141</v>
      </c>
      <c r="J107" s="1390">
        <v>7250</v>
      </c>
      <c r="K107" s="1391">
        <v>4442</v>
      </c>
    </row>
    <row r="108" spans="1:19">
      <c r="A108" s="1354" t="s">
        <v>28</v>
      </c>
      <c r="B108" s="1390">
        <v>5520</v>
      </c>
      <c r="C108" s="1">
        <v>1514</v>
      </c>
      <c r="D108" s="1">
        <v>719</v>
      </c>
      <c r="E108" s="1">
        <v>872</v>
      </c>
      <c r="F108" s="1">
        <v>1168</v>
      </c>
      <c r="G108" s="1">
        <v>305</v>
      </c>
      <c r="H108" s="1">
        <v>780</v>
      </c>
      <c r="I108" s="1">
        <v>163</v>
      </c>
      <c r="J108" s="1390">
        <v>9128</v>
      </c>
      <c r="K108" s="1391">
        <v>5827</v>
      </c>
    </row>
    <row r="109" spans="1:19">
      <c r="A109" s="1354" t="s">
        <v>29</v>
      </c>
      <c r="B109" s="1390">
        <v>5121</v>
      </c>
      <c r="C109" s="1">
        <v>1597</v>
      </c>
      <c r="D109" s="1">
        <v>487</v>
      </c>
      <c r="E109" s="1">
        <v>581</v>
      </c>
      <c r="F109" s="1">
        <v>1159</v>
      </c>
      <c r="G109" s="1">
        <v>154</v>
      </c>
      <c r="H109" s="1">
        <v>937</v>
      </c>
      <c r="I109" s="1">
        <v>206</v>
      </c>
      <c r="J109" s="1390">
        <v>8306</v>
      </c>
      <c r="K109" s="1391">
        <v>5928</v>
      </c>
    </row>
    <row r="110" spans="1:19">
      <c r="A110" s="1354" t="s">
        <v>30</v>
      </c>
      <c r="B110" s="1390">
        <v>5454</v>
      </c>
      <c r="C110" s="1">
        <v>1912</v>
      </c>
      <c r="D110" s="1">
        <v>568</v>
      </c>
      <c r="E110" s="1">
        <v>849</v>
      </c>
      <c r="F110" s="1">
        <v>743</v>
      </c>
      <c r="G110" s="1">
        <v>457</v>
      </c>
      <c r="H110" s="1">
        <v>655</v>
      </c>
      <c r="I110" s="1">
        <v>270</v>
      </c>
      <c r="J110" s="1390">
        <v>8477</v>
      </c>
      <c r="K110" s="1391">
        <v>5919</v>
      </c>
    </row>
    <row r="111" spans="1:19">
      <c r="A111" s="1354" t="s">
        <v>31</v>
      </c>
      <c r="B111" s="1390">
        <v>5143</v>
      </c>
      <c r="C111" s="1">
        <v>1895</v>
      </c>
      <c r="D111" s="1">
        <v>676</v>
      </c>
      <c r="E111" s="1">
        <v>399</v>
      </c>
      <c r="F111" s="1">
        <v>918</v>
      </c>
      <c r="G111" s="1">
        <v>150</v>
      </c>
      <c r="H111" s="1">
        <v>887</v>
      </c>
      <c r="I111" s="1">
        <v>218</v>
      </c>
      <c r="J111" s="1390">
        <v>9513</v>
      </c>
      <c r="K111" s="1391">
        <v>5984</v>
      </c>
    </row>
    <row r="112" spans="1:19">
      <c r="A112" s="1354" t="s">
        <v>1206</v>
      </c>
      <c r="B112" s="1390">
        <v>5282</v>
      </c>
      <c r="C112" s="1">
        <v>1761</v>
      </c>
      <c r="D112" s="1">
        <v>345</v>
      </c>
      <c r="E112" s="1">
        <v>646</v>
      </c>
      <c r="F112" s="1">
        <v>988</v>
      </c>
      <c r="G112" s="1">
        <v>89</v>
      </c>
      <c r="H112" s="1">
        <v>1008</v>
      </c>
      <c r="I112" s="1">
        <v>446</v>
      </c>
      <c r="J112" s="1390">
        <v>7414</v>
      </c>
      <c r="K112" s="1391">
        <v>5024</v>
      </c>
    </row>
    <row r="113" spans="1:11">
      <c r="A113" s="1354" t="s">
        <v>32</v>
      </c>
      <c r="B113" s="1390">
        <v>2702</v>
      </c>
      <c r="C113" s="1">
        <v>565</v>
      </c>
      <c r="D113" s="1">
        <v>158</v>
      </c>
      <c r="E113" s="1">
        <v>244</v>
      </c>
      <c r="F113" s="1">
        <v>908</v>
      </c>
      <c r="G113" s="1">
        <v>103</v>
      </c>
      <c r="H113" s="1">
        <v>591</v>
      </c>
      <c r="I113" s="1">
        <v>134</v>
      </c>
      <c r="J113" s="1390">
        <v>7821</v>
      </c>
      <c r="K113" s="1391">
        <v>4778</v>
      </c>
    </row>
    <row r="114" spans="1:11">
      <c r="A114" s="1354" t="s">
        <v>33</v>
      </c>
      <c r="B114" s="1390">
        <v>6088</v>
      </c>
      <c r="C114" s="1">
        <v>2235</v>
      </c>
      <c r="D114" s="1">
        <v>675</v>
      </c>
      <c r="E114" s="1">
        <v>304</v>
      </c>
      <c r="F114" s="1">
        <v>1433</v>
      </c>
      <c r="G114" s="1">
        <v>410</v>
      </c>
      <c r="H114" s="1">
        <v>796</v>
      </c>
      <c r="I114" s="1">
        <v>235</v>
      </c>
      <c r="J114" s="1390">
        <v>9674</v>
      </c>
      <c r="K114" s="1392">
        <v>5766</v>
      </c>
    </row>
    <row r="119" spans="1:11">
      <c r="A119" s="1397" t="s">
        <v>1712</v>
      </c>
      <c r="B119" s="1397" t="s">
        <v>1721</v>
      </c>
      <c r="C119" s="837"/>
      <c r="D119" s="837"/>
    </row>
    <row r="120" spans="1:11">
      <c r="A120" s="1393"/>
      <c r="B120" s="1393" t="s">
        <v>1713</v>
      </c>
      <c r="C120" s="1393" t="s">
        <v>1714</v>
      </c>
      <c r="D120" s="1393" t="s">
        <v>1715</v>
      </c>
    </row>
    <row r="121" spans="1:11">
      <c r="A121" s="1393"/>
      <c r="B121" s="1393" t="s">
        <v>1716</v>
      </c>
      <c r="C121" s="1393" t="s">
        <v>1717</v>
      </c>
      <c r="D121" s="1393" t="s">
        <v>1718</v>
      </c>
    </row>
    <row r="122" spans="1:11">
      <c r="A122" s="1394" t="s">
        <v>1719</v>
      </c>
      <c r="B122" s="1395">
        <v>68661</v>
      </c>
      <c r="C122" s="1395">
        <v>90451</v>
      </c>
      <c r="D122" s="1395">
        <v>69026</v>
      </c>
    </row>
    <row r="123" spans="1:11">
      <c r="A123" s="1394">
        <v>28</v>
      </c>
      <c r="B123" s="1396">
        <v>61705</v>
      </c>
      <c r="C123" s="1396">
        <v>86982</v>
      </c>
      <c r="D123" s="1396">
        <v>75160</v>
      </c>
    </row>
    <row r="124" spans="1:11">
      <c r="A124" s="1394">
        <v>29</v>
      </c>
      <c r="B124" s="1396">
        <v>58495</v>
      </c>
      <c r="C124" s="1396">
        <v>81780</v>
      </c>
      <c r="D124" s="1396">
        <v>64096</v>
      </c>
    </row>
    <row r="125" spans="1:11">
      <c r="A125" s="1394">
        <v>30</v>
      </c>
      <c r="B125" s="1396">
        <v>55184</v>
      </c>
      <c r="C125" s="1396">
        <v>81456</v>
      </c>
      <c r="D125" s="1396">
        <v>64257</v>
      </c>
    </row>
    <row r="126" spans="1:11">
      <c r="A126" s="1394" t="s">
        <v>1720</v>
      </c>
      <c r="B126" s="1396">
        <v>56337</v>
      </c>
      <c r="C126" s="1396">
        <v>80483</v>
      </c>
      <c r="D126" s="1396">
        <v>64608</v>
      </c>
    </row>
    <row r="127" spans="1:11">
      <c r="A127" s="1394">
        <v>2</v>
      </c>
      <c r="B127" s="1396">
        <v>219832</v>
      </c>
      <c r="C127" s="1396">
        <v>310283</v>
      </c>
      <c r="D127" s="1396">
        <v>263390</v>
      </c>
    </row>
    <row r="128" spans="1:11">
      <c r="A128" s="1394">
        <v>3</v>
      </c>
      <c r="B128" s="1396">
        <v>83158</v>
      </c>
      <c r="C128" s="1396">
        <v>128140</v>
      </c>
      <c r="D128" s="1396">
        <v>92608</v>
      </c>
    </row>
    <row r="129" spans="1:4">
      <c r="A129" s="1394">
        <v>4</v>
      </c>
      <c r="B129" s="1396">
        <v>49001</v>
      </c>
      <c r="C129" s="1396">
        <v>76020</v>
      </c>
      <c r="D129" s="1396">
        <v>47985</v>
      </c>
    </row>
  </sheetData>
  <mergeCells count="36">
    <mergeCell ref="AQ3:AR3"/>
    <mergeCell ref="AN2:AP2"/>
    <mergeCell ref="AQ2:AS2"/>
    <mergeCell ref="V52:X52"/>
    <mergeCell ref="AJ3:AK3"/>
    <mergeCell ref="AL3:AM3"/>
    <mergeCell ref="AJ2:AM2"/>
    <mergeCell ref="AN3:AO3"/>
    <mergeCell ref="AJ24:AM24"/>
    <mergeCell ref="AN24:AP24"/>
    <mergeCell ref="AQ24:AS24"/>
    <mergeCell ref="AJ25:AK25"/>
    <mergeCell ref="AL25:AM25"/>
    <mergeCell ref="AN25:AO25"/>
    <mergeCell ref="AQ25:AR25"/>
    <mergeCell ref="I6:J6"/>
    <mergeCell ref="V2:W2"/>
    <mergeCell ref="V1:X1"/>
    <mergeCell ref="S1:U1"/>
    <mergeCell ref="S2:T2"/>
    <mergeCell ref="I96:K96"/>
    <mergeCell ref="B97:I98"/>
    <mergeCell ref="I69:K69"/>
    <mergeCell ref="B70:I71"/>
    <mergeCell ref="O1:R1"/>
    <mergeCell ref="A2:K2"/>
    <mergeCell ref="O2:P2"/>
    <mergeCell ref="Q2:R2"/>
    <mergeCell ref="O53:V54"/>
    <mergeCell ref="J4:K4"/>
    <mergeCell ref="B5:E5"/>
    <mergeCell ref="F5:H5"/>
    <mergeCell ref="I5:K5"/>
    <mergeCell ref="B6:C6"/>
    <mergeCell ref="D6:E6"/>
    <mergeCell ref="F6:G6"/>
  </mergeCells>
  <phoneticPr fontId="3"/>
  <pageMargins left="0.6" right="0.25" top="0.375" bottom="0.55000000000000004" header="0.27" footer="0.51200000000000001"/>
  <pageSetup paperSize="9" scale="72"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34</vt:i4>
      </vt:variant>
      <vt:variant>
        <vt:lpstr>名前付き一覧</vt:lpstr>
      </vt:variant>
      <vt:variant>
        <vt:i4>32</vt:i4>
      </vt:variant>
    </vt:vector>
  </HeadingPairs>
  <TitlesOfParts>
    <vt:vector size="66" baseType="lpstr">
      <vt:lpstr>1-1～2</vt:lpstr>
      <vt:lpstr>1-3～4</vt:lpstr>
      <vt:lpstr>1-5</vt:lpstr>
      <vt:lpstr>1-6～７</vt:lpstr>
      <vt:lpstr>1-8</vt:lpstr>
      <vt:lpstr>1-9</vt:lpstr>
      <vt:lpstr>1-10</vt:lpstr>
      <vt:lpstr>1-11</vt:lpstr>
      <vt:lpstr>2-1～2</vt:lpstr>
      <vt:lpstr>2-3～4</vt:lpstr>
      <vt:lpstr>生産指数</vt:lpstr>
      <vt:lpstr>3-1原</vt:lpstr>
      <vt:lpstr>3-1季節</vt:lpstr>
      <vt:lpstr>3-2</vt:lpstr>
      <vt:lpstr>3-2(1)</vt:lpstr>
      <vt:lpstr>3-3～4</vt:lpstr>
      <vt:lpstr>3-5～6</vt:lpstr>
      <vt:lpstr>3-7～8</vt:lpstr>
      <vt:lpstr>3-9～10</vt:lpstr>
      <vt:lpstr>3-11～12</vt:lpstr>
      <vt:lpstr>3-12～13</vt:lpstr>
      <vt:lpstr>3-14～15</vt:lpstr>
      <vt:lpstr>4-1</vt:lpstr>
      <vt:lpstr>4-2～3 </vt:lpstr>
      <vt:lpstr>4-4</vt:lpstr>
      <vt:lpstr>4-5</vt:lpstr>
      <vt:lpstr>4-6</vt:lpstr>
      <vt:lpstr>4-7 (2020基準)</vt:lpstr>
      <vt:lpstr>5-1～2</vt:lpstr>
      <vt:lpstr>6-1～2</vt:lpstr>
      <vt:lpstr>6-3～4</vt:lpstr>
      <vt:lpstr>6-5～6</vt:lpstr>
      <vt:lpstr>6-7</vt:lpstr>
      <vt:lpstr>注意事項</vt:lpstr>
      <vt:lpstr>'1-1～2'!Print_Area</vt:lpstr>
      <vt:lpstr>'1-10'!Print_Area</vt:lpstr>
      <vt:lpstr>'1-11'!Print_Area</vt:lpstr>
      <vt:lpstr>'1-3～4'!Print_Area</vt:lpstr>
      <vt:lpstr>'1-5'!Print_Area</vt:lpstr>
      <vt:lpstr>'1-6～７'!Print_Area</vt:lpstr>
      <vt:lpstr>'1-8'!Print_Area</vt:lpstr>
      <vt:lpstr>'1-9'!Print_Area</vt:lpstr>
      <vt:lpstr>'2-1～2'!Print_Area</vt:lpstr>
      <vt:lpstr>'2-3～4'!Print_Area</vt:lpstr>
      <vt:lpstr>'3-11～12'!Print_Area</vt:lpstr>
      <vt:lpstr>'3-12～13'!Print_Area</vt:lpstr>
      <vt:lpstr>'3-14～15'!Print_Area</vt:lpstr>
      <vt:lpstr>'3-1季節'!Print_Area</vt:lpstr>
      <vt:lpstr>'3-1原'!Print_Area</vt:lpstr>
      <vt:lpstr>'3-2'!Print_Area</vt:lpstr>
      <vt:lpstr>'3-3～4'!Print_Area</vt:lpstr>
      <vt:lpstr>'3-5～6'!Print_Area</vt:lpstr>
      <vt:lpstr>'3-7～8'!Print_Area</vt:lpstr>
      <vt:lpstr>'3-9～10'!Print_Area</vt:lpstr>
      <vt:lpstr>'4-1'!Print_Area</vt:lpstr>
      <vt:lpstr>'4-2～3 '!Print_Area</vt:lpstr>
      <vt:lpstr>'4-4'!Print_Area</vt:lpstr>
      <vt:lpstr>'4-5'!Print_Area</vt:lpstr>
      <vt:lpstr>'4-6'!Print_Area</vt:lpstr>
      <vt:lpstr>'4-7 (2020基準)'!Print_Area</vt:lpstr>
      <vt:lpstr>'5-1～2'!Print_Area</vt:lpstr>
      <vt:lpstr>'6-1～2'!Print_Area</vt:lpstr>
      <vt:lpstr>'6-3～4'!Print_Area</vt:lpstr>
      <vt:lpstr>'6-5～6'!Print_Area</vt:lpstr>
      <vt:lpstr>'6-7'!Print_Area</vt:lpstr>
      <vt:lpstr>生産指数!Print_Area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橋口 桂三</cp:lastModifiedBy>
  <cp:lastPrinted>2025-02-03T06:18:36Z</cp:lastPrinted>
  <dcterms:created xsi:type="dcterms:W3CDTF">2022-06-15T01:32:05Z</dcterms:created>
  <dcterms:modified xsi:type="dcterms:W3CDTF">2025-02-03T07:07:12Z</dcterms:modified>
</cp:coreProperties>
</file>